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5" lowestEdited="4" rupBuild="9302"/><workbookPr defaultThemeVersion="124226"/><bookViews><workbookView xWindow="-15" yWindow="-15" windowWidth="8865" windowHeight="7425" tabRatio="676" firstSheet="1"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44525"/></workbook>
</file>

<file path=xl/calcChain.xml><?xml version="1.0" encoding="utf-8"?>
<calcChain xmlns="http://schemas.openxmlformats.org/spreadsheetml/2006/main">
  <c r="M127" i="1" l="1"/>
  <c r="L127" i="1"/>
  <c r="K127" i="1"/>
  <c r="I213" i="2"/>
  <c r="K213" i="2"/>
  <c r="L213" i="2"/>
  <c r="I214" i="2"/>
  <c r="K214" i="2"/>
  <c r="L214" i="2"/>
  <c r="I215" i="2"/>
  <c r="K215" i="2"/>
  <c r="L215" i="2"/>
  <c r="G133" i="1" l="1"/>
  <c r="H133" i="1"/>
  <c r="I133" i="1"/>
  <c r="J133" i="1"/>
  <c r="E8" i="8"/>
  <c r="U2" i="4"/>
  <c r="E8" i="4" s="1"/>
  <c r="H88" i="8"/>
  <c r="G88" i="8"/>
  <c r="F88" i="8"/>
  <c r="E88" i="8"/>
  <c r="D88" i="8"/>
  <c r="C88" i="8"/>
  <c r="H87" i="8"/>
  <c r="G87" i="8"/>
  <c r="F87" i="8"/>
  <c r="E87" i="8"/>
  <c r="D87" i="8"/>
  <c r="C87" i="8"/>
  <c r="H86" i="8"/>
  <c r="G86" i="8"/>
  <c r="F86" i="8"/>
  <c r="E86" i="8"/>
  <c r="D86" i="8"/>
  <c r="C86" i="8"/>
  <c r="X79" i="8"/>
  <c r="W79" i="8"/>
  <c r="U79" i="8"/>
  <c r="H72" i="8"/>
  <c r="G72" i="8"/>
  <c r="F72" i="8"/>
  <c r="E72" i="8"/>
  <c r="D72" i="8"/>
  <c r="C72" i="8"/>
  <c r="I88" i="8"/>
  <c r="P87" i="8"/>
  <c r="N87" i="8"/>
  <c r="L87" i="8"/>
  <c r="J87" i="8"/>
  <c r="M86" i="8"/>
  <c r="I86" i="8"/>
  <c r="Z62" i="8"/>
  <c r="T79" i="8" s="1"/>
  <c r="Y62" i="8"/>
  <c r="S79" i="8" s="1"/>
  <c r="X62" i="8"/>
  <c r="W62" i="8"/>
  <c r="U62" i="8"/>
  <c r="T62" i="8"/>
  <c r="Q62" i="8"/>
  <c r="P62" i="8"/>
  <c r="O62" i="8"/>
  <c r="N62" i="8"/>
  <c r="M62" i="8"/>
  <c r="L62" i="8"/>
  <c r="K62" i="8"/>
  <c r="J62" i="8"/>
  <c r="H62" i="8"/>
  <c r="G62" i="8"/>
  <c r="F62" i="8"/>
  <c r="E62" i="8"/>
  <c r="D62" i="8"/>
  <c r="C62" i="8"/>
  <c r="J2" i="8"/>
  <c r="G2" i="6"/>
  <c r="A6" i="2"/>
  <c r="A215" i="2" s="1"/>
  <c r="A26" i="6" s="1"/>
  <c r="E4" i="6"/>
  <c r="F4" i="6"/>
  <c r="G4" i="6"/>
  <c r="H4" i="6"/>
  <c r="I4" i="6"/>
  <c r="J4" i="6"/>
  <c r="K4" i="6"/>
  <c r="L4" i="6"/>
  <c r="M4" i="6"/>
  <c r="N4" i="6"/>
  <c r="D4" i="6"/>
  <c r="A37" i="2" l="1"/>
  <c r="K7" i="3" s="1"/>
  <c r="A213" i="2"/>
  <c r="A24" i="6" s="1"/>
  <c r="A59" i="2"/>
  <c r="A214" i="2"/>
  <c r="A25" i="6" s="1"/>
  <c r="L133" i="1"/>
  <c r="K133" i="1"/>
  <c r="M133" i="1"/>
  <c r="A89" i="2"/>
  <c r="B82" i="1" s="1"/>
  <c r="A87" i="2"/>
  <c r="B77" i="1" s="1"/>
  <c r="A90" i="2"/>
  <c r="B84" i="1" s="1"/>
  <c r="A88" i="2"/>
  <c r="B80" i="1" s="1"/>
  <c r="A39" i="2"/>
  <c r="V62" i="8"/>
  <c r="W135" i="8"/>
  <c r="X143" i="8" s="1"/>
  <c r="O72" i="8"/>
  <c r="R62" i="8"/>
  <c r="L72" i="8"/>
  <c r="L86" i="8"/>
  <c r="V79" i="8"/>
  <c r="AB62" i="8"/>
  <c r="AA62" i="8"/>
  <c r="P72" i="8"/>
  <c r="P79" i="8" s="1"/>
  <c r="P86" i="8"/>
  <c r="K87" i="8"/>
  <c r="O87" i="8"/>
  <c r="J86" i="8"/>
  <c r="J72" i="8"/>
  <c r="N86" i="8"/>
  <c r="N72" i="8"/>
  <c r="I87" i="8"/>
  <c r="I72" i="8"/>
  <c r="M87" i="8"/>
  <c r="M72" i="8"/>
  <c r="Q72" i="8"/>
  <c r="Q79" i="8" s="1"/>
  <c r="J88" i="8"/>
  <c r="N88" i="8"/>
  <c r="I62" i="8"/>
  <c r="K72" i="8"/>
  <c r="K86" i="8"/>
  <c r="O86" i="8"/>
  <c r="M88" i="8"/>
  <c r="L88" i="8"/>
  <c r="P88" i="8"/>
  <c r="K88" i="8"/>
  <c r="O88" i="8"/>
  <c r="A210" i="2"/>
  <c r="A206" i="2"/>
  <c r="A202" i="2"/>
  <c r="A198" i="2"/>
  <c r="A194" i="2"/>
  <c r="A190" i="2"/>
  <c r="A186" i="2"/>
  <c r="A182" i="2"/>
  <c r="A178" i="2"/>
  <c r="A174" i="2"/>
  <c r="A170" i="2"/>
  <c r="A166" i="2"/>
  <c r="A162" i="2"/>
  <c r="A158" i="2"/>
  <c r="A154" i="2"/>
  <c r="A150" i="2"/>
  <c r="W130" i="8" s="1"/>
  <c r="A146" i="2"/>
  <c r="A142" i="2"/>
  <c r="A138" i="2"/>
  <c r="AD56" i="8" s="1"/>
  <c r="A134" i="2"/>
  <c r="Y57" i="8" s="1"/>
  <c r="A130" i="2"/>
  <c r="W56" i="8" s="1"/>
  <c r="A126" i="2"/>
  <c r="A122" i="2"/>
  <c r="C56" i="8" s="1"/>
  <c r="A118" i="2"/>
  <c r="A114" i="2"/>
  <c r="A110" i="2"/>
  <c r="A106" i="2"/>
  <c r="A102" i="2"/>
  <c r="A98" i="2"/>
  <c r="A94" i="2"/>
  <c r="A86" i="2"/>
  <c r="B76" i="1" s="1"/>
  <c r="A82" i="2"/>
  <c r="B65" i="1" s="1"/>
  <c r="A78" i="2"/>
  <c r="B52" i="1" s="1"/>
  <c r="A71" i="2"/>
  <c r="A67" i="2"/>
  <c r="A63" i="2"/>
  <c r="A58" i="2"/>
  <c r="A54" i="2"/>
  <c r="B12" i="8" s="1"/>
  <c r="A51" i="2"/>
  <c r="A47" i="2"/>
  <c r="A43" i="2"/>
  <c r="A38" i="2"/>
  <c r="A33" i="2"/>
  <c r="A29" i="2"/>
  <c r="A25" i="2"/>
  <c r="A21" i="2"/>
  <c r="A17" i="2"/>
  <c r="A13" i="2"/>
  <c r="B10" i="8" s="1"/>
  <c r="A9" i="2"/>
  <c r="A4" i="6" s="1"/>
  <c r="A211" i="2"/>
  <c r="A207" i="2"/>
  <c r="A203" i="2"/>
  <c r="A199" i="2"/>
  <c r="A195" i="2"/>
  <c r="A191" i="2"/>
  <c r="A187" i="2"/>
  <c r="A183" i="2"/>
  <c r="A179" i="2"/>
  <c r="A175" i="2"/>
  <c r="A171" i="2"/>
  <c r="A167" i="2"/>
  <c r="A163" i="2"/>
  <c r="A159" i="2"/>
  <c r="A155" i="2"/>
  <c r="A151" i="2"/>
  <c r="AA140" i="8" s="1"/>
  <c r="A147" i="2"/>
  <c r="B139" i="8" s="1"/>
  <c r="A143" i="2"/>
  <c r="A139" i="2"/>
  <c r="T56" i="8" s="1"/>
  <c r="A135" i="2"/>
  <c r="Y58" i="8" s="1"/>
  <c r="A131" i="2"/>
  <c r="W57" i="8" s="1"/>
  <c r="A127" i="2"/>
  <c r="B65" i="8" s="1"/>
  <c r="A123" i="2"/>
  <c r="A119" i="2"/>
  <c r="A115" i="2"/>
  <c r="A111" i="2"/>
  <c r="A107" i="2"/>
  <c r="J57" i="8" s="1"/>
  <c r="A103" i="2"/>
  <c r="A99" i="2"/>
  <c r="A95" i="2"/>
  <c r="A91" i="2"/>
  <c r="B49" i="8" s="1"/>
  <c r="A83" i="2"/>
  <c r="B68" i="1" s="1"/>
  <c r="A79" i="2"/>
  <c r="B55" i="1" s="1"/>
  <c r="A75" i="2"/>
  <c r="B45" i="1" s="1"/>
  <c r="A72" i="2"/>
  <c r="A68" i="2"/>
  <c r="A64" i="2"/>
  <c r="A60" i="2"/>
  <c r="A55" i="2"/>
  <c r="B13" i="8" s="1"/>
  <c r="A52" i="2"/>
  <c r="B8" i="8" s="1"/>
  <c r="A48" i="2"/>
  <c r="A44" i="2"/>
  <c r="A40" i="2"/>
  <c r="A34" i="2"/>
  <c r="A30" i="2"/>
  <c r="A26" i="2"/>
  <c r="A22" i="2"/>
  <c r="S82" i="8" s="1"/>
  <c r="A18" i="2"/>
  <c r="A14" i="2"/>
  <c r="A10" i="2"/>
  <c r="A212" i="2"/>
  <c r="B148" i="4" s="1"/>
  <c r="A208" i="2"/>
  <c r="A204" i="2"/>
  <c r="A200" i="2"/>
  <c r="A196" i="2"/>
  <c r="A192" i="2"/>
  <c r="A188" i="2"/>
  <c r="A184" i="2"/>
  <c r="A180" i="2"/>
  <c r="A176" i="2"/>
  <c r="A172" i="2"/>
  <c r="A168" i="2"/>
  <c r="A164" i="2"/>
  <c r="A160" i="2"/>
  <c r="A156" i="2"/>
  <c r="A152" i="2"/>
  <c r="AB140" i="8" s="1"/>
  <c r="A148" i="2"/>
  <c r="B129" i="8" s="1"/>
  <c r="A144" i="2"/>
  <c r="B75" i="8" s="1"/>
  <c r="A140" i="2"/>
  <c r="T57" i="8" s="1"/>
  <c r="A136" i="2"/>
  <c r="Z58" i="8" s="1"/>
  <c r="A132" i="2"/>
  <c r="W58" i="8" s="1"/>
  <c r="A128" i="2"/>
  <c r="T66" i="8" s="1"/>
  <c r="A124" i="2"/>
  <c r="A120" i="2"/>
  <c r="B55" i="8" s="1"/>
  <c r="A116" i="2"/>
  <c r="A112" i="2"/>
  <c r="A108" i="2"/>
  <c r="A104" i="2"/>
  <c r="A100" i="2"/>
  <c r="A96" i="2"/>
  <c r="A92" i="2"/>
  <c r="B50" i="8" s="1"/>
  <c r="A84" i="2"/>
  <c r="B69" i="1" s="1"/>
  <c r="A80" i="2"/>
  <c r="B61" i="1" s="1"/>
  <c r="A76" i="2"/>
  <c r="B47" i="1" s="1"/>
  <c r="A73" i="2"/>
  <c r="A69" i="2"/>
  <c r="A65" i="2"/>
  <c r="A61" i="2"/>
  <c r="A56" i="2"/>
  <c r="A53" i="2"/>
  <c r="A49" i="2"/>
  <c r="A45" i="2"/>
  <c r="A41" i="2"/>
  <c r="A35" i="2"/>
  <c r="M7" i="3" s="1"/>
  <c r="A31" i="2"/>
  <c r="A27" i="2"/>
  <c r="A23" i="2"/>
  <c r="A19" i="2"/>
  <c r="W129" i="8" s="1"/>
  <c r="A15" i="2"/>
  <c r="A11" i="2"/>
  <c r="A209" i="2"/>
  <c r="A205" i="2"/>
  <c r="A201" i="2"/>
  <c r="A197" i="2"/>
  <c r="A193" i="2"/>
  <c r="A189" i="2"/>
  <c r="A185" i="2"/>
  <c r="A181" i="2"/>
  <c r="A177" i="2"/>
  <c r="A173" i="2"/>
  <c r="A169" i="2"/>
  <c r="A165" i="2"/>
  <c r="A161" i="2"/>
  <c r="A157" i="2"/>
  <c r="A153" i="2"/>
  <c r="B90" i="8" s="1"/>
  <c r="A149" i="2"/>
  <c r="B91" i="8" s="1"/>
  <c r="A145" i="2"/>
  <c r="A141" i="2"/>
  <c r="U57" i="8" s="1"/>
  <c r="A137" i="2"/>
  <c r="A133" i="2"/>
  <c r="X58" i="8" s="1"/>
  <c r="A129" i="2"/>
  <c r="B82" i="8" s="1"/>
  <c r="A125" i="2"/>
  <c r="A121" i="2"/>
  <c r="A117" i="2"/>
  <c r="A113" i="2"/>
  <c r="A109" i="2"/>
  <c r="A105" i="2"/>
  <c r="A101" i="2"/>
  <c r="A97" i="2"/>
  <c r="A93" i="2"/>
  <c r="B51" i="8" s="1"/>
  <c r="A85" i="2"/>
  <c r="B72" i="1" s="1"/>
  <c r="A81" i="2"/>
  <c r="B64" i="1" s="1"/>
  <c r="A77" i="2"/>
  <c r="B51" i="1" s="1"/>
  <c r="A74" i="2"/>
  <c r="A70" i="2"/>
  <c r="A66" i="2"/>
  <c r="A62" i="2"/>
  <c r="A57" i="2"/>
  <c r="A50" i="2"/>
  <c r="B7" i="8" s="1"/>
  <c r="A46" i="2"/>
  <c r="A42" i="2"/>
  <c r="A36" i="2"/>
  <c r="A32" i="2"/>
  <c r="A28" i="2"/>
  <c r="A24" i="2"/>
  <c r="A20" i="2"/>
  <c r="A16" i="2"/>
  <c r="A12" i="2"/>
  <c r="A8" i="2"/>
  <c r="G2" i="3"/>
  <c r="E2" i="1"/>
  <c r="J2" i="4"/>
  <c r="B74" i="1" l="1"/>
  <c r="B124" i="1"/>
  <c r="B115" i="1"/>
  <c r="B110" i="1"/>
  <c r="B40" i="1"/>
  <c r="B103" i="1"/>
  <c r="B87" i="1"/>
  <c r="B49" i="1"/>
  <c r="B34" i="1"/>
  <c r="C79" i="8"/>
  <c r="E79" i="8"/>
  <c r="H79" i="8"/>
  <c r="O79" i="8"/>
  <c r="D79" i="8"/>
  <c r="G79" i="8"/>
  <c r="F79" i="8"/>
  <c r="S6" i="8"/>
  <c r="P5" i="3"/>
  <c r="K79" i="8"/>
  <c r="T2" i="8"/>
  <c r="T2" i="4"/>
  <c r="L79" i="8"/>
  <c r="S62" i="8"/>
  <c r="M79" i="8"/>
  <c r="B120" i="8"/>
  <c r="B42" i="8"/>
  <c r="V142" i="8"/>
  <c r="R142" i="8"/>
  <c r="R132" i="8"/>
  <c r="F94" i="8"/>
  <c r="I85" i="8"/>
  <c r="R68" i="8"/>
  <c r="I58" i="8"/>
  <c r="AB57" i="8"/>
  <c r="V57" i="8"/>
  <c r="F16" i="8"/>
  <c r="R85" i="8"/>
  <c r="R58" i="8"/>
  <c r="S57" i="8"/>
  <c r="I132" i="8"/>
  <c r="M94" i="8"/>
  <c r="R78" i="8"/>
  <c r="T16" i="8"/>
  <c r="I142" i="8"/>
  <c r="V78" i="8"/>
  <c r="M16" i="8"/>
  <c r="T94" i="8"/>
  <c r="I78" i="8"/>
  <c r="I68" i="8"/>
  <c r="B30" i="8"/>
  <c r="B108" i="8"/>
  <c r="G78" i="8"/>
  <c r="G142" i="8"/>
  <c r="G132" i="8"/>
  <c r="K94" i="8"/>
  <c r="G68" i="8"/>
  <c r="K16" i="8"/>
  <c r="G58" i="8"/>
  <c r="G85" i="8"/>
  <c r="B95" i="8"/>
  <c r="B17" i="8"/>
  <c r="B132" i="8"/>
  <c r="B76" i="8"/>
  <c r="B68" i="8"/>
  <c r="B85" i="8"/>
  <c r="B58" i="8"/>
  <c r="U130" i="8"/>
  <c r="B140" i="8"/>
  <c r="B20" i="8"/>
  <c r="B98" i="8"/>
  <c r="C92" i="8"/>
  <c r="C14" i="8"/>
  <c r="B88" i="8"/>
  <c r="B71" i="8"/>
  <c r="U135" i="8"/>
  <c r="X141" i="8"/>
  <c r="B61" i="8"/>
  <c r="B135" i="8"/>
  <c r="X77" i="8"/>
  <c r="B101" i="8"/>
  <c r="B23" i="8"/>
  <c r="D16" i="8"/>
  <c r="D94" i="8"/>
  <c r="N142" i="8"/>
  <c r="N132" i="8"/>
  <c r="R94" i="8"/>
  <c r="N68" i="8"/>
  <c r="R16" i="8"/>
  <c r="N85" i="8"/>
  <c r="N58" i="8"/>
  <c r="N78" i="8"/>
  <c r="S78" i="8"/>
  <c r="S142" i="8"/>
  <c r="B26" i="8"/>
  <c r="B104" i="8"/>
  <c r="C78" i="8"/>
  <c r="C142" i="8"/>
  <c r="C132" i="8"/>
  <c r="G94" i="8"/>
  <c r="C68" i="8"/>
  <c r="G16" i="8"/>
  <c r="C58" i="8"/>
  <c r="C85" i="8"/>
  <c r="B29" i="8"/>
  <c r="B107" i="8"/>
  <c r="F142" i="8"/>
  <c r="F132" i="8"/>
  <c r="J94" i="8"/>
  <c r="F68" i="8"/>
  <c r="J16" i="8"/>
  <c r="F85" i="8"/>
  <c r="F58" i="8"/>
  <c r="F78" i="8"/>
  <c r="B94" i="8"/>
  <c r="B16" i="8"/>
  <c r="N93" i="8"/>
  <c r="N15" i="8"/>
  <c r="B34" i="8"/>
  <c r="B112" i="8"/>
  <c r="J142" i="8"/>
  <c r="J132" i="8"/>
  <c r="N94" i="8"/>
  <c r="J68" i="8"/>
  <c r="N16" i="8"/>
  <c r="J85" i="8"/>
  <c r="J58" i="8"/>
  <c r="J78" i="8"/>
  <c r="B1" i="6"/>
  <c r="B1" i="7"/>
  <c r="B22" i="8"/>
  <c r="B100" i="8"/>
  <c r="B37" i="8"/>
  <c r="B115" i="8"/>
  <c r="C94" i="8"/>
  <c r="C16" i="8"/>
  <c r="M85" i="8"/>
  <c r="M58" i="8"/>
  <c r="Q16" i="8"/>
  <c r="M132" i="8"/>
  <c r="M78" i="8"/>
  <c r="M68" i="8"/>
  <c r="Q94" i="8"/>
  <c r="M142" i="8"/>
  <c r="B25" i="8"/>
  <c r="B103" i="8"/>
  <c r="B40" i="8"/>
  <c r="B118" i="8"/>
  <c r="C131" i="8"/>
  <c r="G93" i="8"/>
  <c r="C67" i="8"/>
  <c r="G15" i="8"/>
  <c r="C84" i="8"/>
  <c r="C77" i="8"/>
  <c r="C57" i="8"/>
  <c r="C141" i="8"/>
  <c r="P78" i="8"/>
  <c r="P142" i="8"/>
  <c r="P132" i="8"/>
  <c r="P58" i="8"/>
  <c r="P85" i="8"/>
  <c r="P68" i="8"/>
  <c r="AD55" i="8"/>
  <c r="T65" i="8"/>
  <c r="U13" i="8"/>
  <c r="Y75" i="8"/>
  <c r="B106" i="8"/>
  <c r="B28" i="8"/>
  <c r="B121" i="8"/>
  <c r="B43" i="8"/>
  <c r="E85" i="8"/>
  <c r="E58" i="8"/>
  <c r="I16" i="8"/>
  <c r="E142" i="8"/>
  <c r="E78" i="8"/>
  <c r="E68" i="8"/>
  <c r="I94" i="8"/>
  <c r="E132" i="8"/>
  <c r="B126" i="8"/>
  <c r="B48" i="8"/>
  <c r="B105" i="8"/>
  <c r="B27" i="8"/>
  <c r="D78" i="8"/>
  <c r="D142" i="8"/>
  <c r="D132" i="8"/>
  <c r="D85" i="8"/>
  <c r="D68" i="8"/>
  <c r="H94" i="8"/>
  <c r="D58" i="8"/>
  <c r="H16" i="8"/>
  <c r="B14" i="8"/>
  <c r="B92" i="8"/>
  <c r="B45" i="8"/>
  <c r="B123" i="8"/>
  <c r="B32" i="8"/>
  <c r="B110" i="8"/>
  <c r="B35" i="8"/>
  <c r="B113" i="8"/>
  <c r="K78" i="8"/>
  <c r="K142" i="8"/>
  <c r="K132" i="8"/>
  <c r="O94" i="8"/>
  <c r="K68" i="8"/>
  <c r="O16" i="8"/>
  <c r="K58" i="8"/>
  <c r="K85" i="8"/>
  <c r="B116" i="8"/>
  <c r="B38" i="8"/>
  <c r="B41" i="8"/>
  <c r="B119" i="8"/>
  <c r="Q85" i="8"/>
  <c r="Q58" i="8"/>
  <c r="Q142" i="8"/>
  <c r="Q132" i="8"/>
  <c r="Q78" i="8"/>
  <c r="Q68" i="8"/>
  <c r="B122" i="8"/>
  <c r="B44" i="8"/>
  <c r="Y141" i="8"/>
  <c r="S84" i="8"/>
  <c r="AC56" i="8"/>
  <c r="Y77" i="8"/>
  <c r="B72" i="8"/>
  <c r="U15" i="8"/>
  <c r="B136" i="8"/>
  <c r="B52" i="8"/>
  <c r="B143" i="8"/>
  <c r="S131" i="8"/>
  <c r="U93" i="8"/>
  <c r="B79" i="8"/>
  <c r="S67" i="8"/>
  <c r="B62" i="8"/>
  <c r="B125" i="8"/>
  <c r="B47" i="8"/>
  <c r="B97" i="8"/>
  <c r="B19" i="8"/>
  <c r="B60" i="8"/>
  <c r="B134" i="8"/>
  <c r="B87" i="8"/>
  <c r="W77" i="8"/>
  <c r="W141" i="8"/>
  <c r="U134" i="8"/>
  <c r="B70" i="8"/>
  <c r="B31" i="8"/>
  <c r="B109" i="8"/>
  <c r="B46" i="8"/>
  <c r="B124" i="8"/>
  <c r="H78" i="8"/>
  <c r="H142" i="8"/>
  <c r="H132" i="8"/>
  <c r="H58" i="8"/>
  <c r="L16" i="8"/>
  <c r="H85" i="8"/>
  <c r="H68" i="8"/>
  <c r="L94" i="8"/>
  <c r="B83" i="8"/>
  <c r="B130" i="8"/>
  <c r="B56" i="8"/>
  <c r="B66" i="8"/>
  <c r="W78" i="8"/>
  <c r="W142" i="8"/>
  <c r="X78" i="8"/>
  <c r="X142" i="8"/>
  <c r="U142" i="8"/>
  <c r="U78" i="8"/>
  <c r="AA57" i="8"/>
  <c r="B96" i="8"/>
  <c r="B18" i="8"/>
  <c r="B111" i="8"/>
  <c r="B33" i="8"/>
  <c r="J141" i="8"/>
  <c r="J131" i="8"/>
  <c r="J84" i="8"/>
  <c r="J77" i="8"/>
  <c r="J67" i="8"/>
  <c r="U133" i="8"/>
  <c r="S77" i="8"/>
  <c r="S141" i="8"/>
  <c r="B133" i="8"/>
  <c r="B69" i="8"/>
  <c r="B59" i="8"/>
  <c r="B86" i="8"/>
  <c r="B21" i="8"/>
  <c r="B99" i="8"/>
  <c r="B36" i="8"/>
  <c r="B114" i="8"/>
  <c r="C93" i="8"/>
  <c r="C15" i="8"/>
  <c r="L78" i="8"/>
  <c r="L142" i="8"/>
  <c r="L132" i="8"/>
  <c r="L85" i="8"/>
  <c r="L68" i="8"/>
  <c r="P94" i="8"/>
  <c r="L58" i="8"/>
  <c r="P16" i="8"/>
  <c r="C140" i="8"/>
  <c r="C83" i="8"/>
  <c r="C76" i="8"/>
  <c r="C130" i="8"/>
  <c r="C66" i="8"/>
  <c r="Y139" i="8"/>
  <c r="U91" i="8"/>
  <c r="AB139" i="8"/>
  <c r="S129" i="8"/>
  <c r="B24" i="8"/>
  <c r="B102" i="8"/>
  <c r="B117" i="8"/>
  <c r="B39" i="8"/>
  <c r="E94" i="8"/>
  <c r="E16" i="8"/>
  <c r="O78" i="8"/>
  <c r="O142" i="8"/>
  <c r="O132" i="8"/>
  <c r="S94" i="8"/>
  <c r="O68" i="8"/>
  <c r="S16" i="8"/>
  <c r="O58" i="8"/>
  <c r="O85" i="8"/>
  <c r="T142" i="8"/>
  <c r="T78" i="8"/>
  <c r="N79" i="8"/>
  <c r="J79" i="8"/>
  <c r="R88" i="8"/>
  <c r="W134" i="8"/>
  <c r="W143" i="8" s="1"/>
  <c r="S86" i="8"/>
  <c r="R87" i="8"/>
  <c r="R86" i="8"/>
  <c r="R72" i="8"/>
  <c r="S82" i="4"/>
  <c r="B7" i="4"/>
  <c r="B12" i="4"/>
  <c r="X79" i="4"/>
  <c r="W79" i="4"/>
  <c r="I79" i="8" l="1"/>
  <c r="AD62" i="8"/>
  <c r="R79" i="8"/>
  <c r="S87" i="8"/>
  <c r="S88" i="8"/>
  <c r="AC62" i="8"/>
  <c r="S72" i="8"/>
  <c r="Y79" i="8" l="1"/>
  <c r="T72" i="8"/>
  <c r="U79" i="4" l="1"/>
  <c r="F62" i="4" l="1"/>
  <c r="Y62" i="4"/>
  <c r="S79" i="4" s="1"/>
  <c r="H62" i="4"/>
  <c r="Z62" i="4"/>
  <c r="T79" i="4" s="1"/>
  <c r="D86" i="4"/>
  <c r="F86" i="4"/>
  <c r="J86" i="4"/>
  <c r="L86" i="4"/>
  <c r="O86" i="4"/>
  <c r="C87" i="4"/>
  <c r="D87" i="4"/>
  <c r="F87" i="4"/>
  <c r="G72" i="4"/>
  <c r="G79" i="4" s="1"/>
  <c r="K87" i="4"/>
  <c r="L87" i="4"/>
  <c r="P87" i="4"/>
  <c r="D88" i="4"/>
  <c r="E88" i="4"/>
  <c r="H88" i="4"/>
  <c r="J88" i="4"/>
  <c r="K88" i="4"/>
  <c r="L88" i="4"/>
  <c r="N88" i="4"/>
  <c r="O88" i="4"/>
  <c r="P88" i="4"/>
  <c r="C72" i="4"/>
  <c r="C79" i="4" s="1"/>
  <c r="Q72" i="4"/>
  <c r="Q79" i="4" s="1"/>
  <c r="C86" i="4"/>
  <c r="G86" i="4"/>
  <c r="K86" i="4"/>
  <c r="E87" i="4"/>
  <c r="G87" i="4"/>
  <c r="H87" i="4"/>
  <c r="J87" i="4"/>
  <c r="M87" i="4"/>
  <c r="N87" i="4"/>
  <c r="C88" i="4"/>
  <c r="F88" i="4"/>
  <c r="G88" i="4"/>
  <c r="M88" i="4"/>
  <c r="N72" i="4" l="1"/>
  <c r="N79" i="4" s="1"/>
  <c r="J72" i="4"/>
  <c r="J79" i="4" s="1"/>
  <c r="G62" i="4"/>
  <c r="X62" i="4"/>
  <c r="U62" i="4"/>
  <c r="N86" i="4"/>
  <c r="T62" i="4"/>
  <c r="N62" i="4"/>
  <c r="J62" i="4"/>
  <c r="C62" i="4"/>
  <c r="O72" i="4"/>
  <c r="O79" i="4" s="1"/>
  <c r="M72" i="4"/>
  <c r="M79" i="4" s="1"/>
  <c r="F72" i="4"/>
  <c r="F79" i="4" s="1"/>
  <c r="V62" i="4"/>
  <c r="Q62" i="4"/>
  <c r="M62" i="4"/>
  <c r="E62" i="4"/>
  <c r="H72" i="4"/>
  <c r="H79" i="4" s="1"/>
  <c r="K72" i="4"/>
  <c r="K79" i="4" s="1"/>
  <c r="E72" i="4"/>
  <c r="E79" i="4" s="1"/>
  <c r="O87" i="4"/>
  <c r="R87" i="4"/>
  <c r="P72" i="4"/>
  <c r="P79" i="4" s="1"/>
  <c r="O62" i="4"/>
  <c r="P62" i="4"/>
  <c r="P86" i="4"/>
  <c r="H86" i="4"/>
  <c r="R88" i="4"/>
  <c r="M86" i="4"/>
  <c r="E86" i="4"/>
  <c r="L72" i="4"/>
  <c r="L79" i="4" s="1"/>
  <c r="D72" i="4"/>
  <c r="D79" i="4" s="1"/>
  <c r="L62" i="4"/>
  <c r="D62" i="4"/>
  <c r="W62" i="4"/>
  <c r="K62" i="4"/>
  <c r="A10" i="7"/>
  <c r="A6" i="6"/>
  <c r="I2" i="8"/>
  <c r="B17" i="6"/>
  <c r="B16" i="6"/>
  <c r="B15" i="6"/>
  <c r="B14" i="6"/>
  <c r="B13" i="6"/>
  <c r="B12" i="6"/>
  <c r="B11" i="6"/>
  <c r="A11" i="6"/>
  <c r="B26" i="1" l="1"/>
  <c r="B43" i="1"/>
  <c r="B82" i="4"/>
  <c r="B24" i="1"/>
  <c r="B42" i="1"/>
  <c r="B50" i="4"/>
  <c r="W58" i="4"/>
  <c r="B75" i="4"/>
  <c r="AB140" i="4"/>
  <c r="B20" i="1"/>
  <c r="B28" i="1"/>
  <c r="B37" i="1"/>
  <c r="O6" i="7"/>
  <c r="C56" i="4"/>
  <c r="W56" i="4"/>
  <c r="Y57" i="4"/>
  <c r="AD56" i="4"/>
  <c r="W130" i="4"/>
  <c r="G8" i="6"/>
  <c r="T4" i="7" s="1"/>
  <c r="B16" i="1"/>
  <c r="B36" i="1"/>
  <c r="B51" i="4"/>
  <c r="X58" i="4"/>
  <c r="U57" i="4"/>
  <c r="B91" i="4"/>
  <c r="F8" i="6"/>
  <c r="B14" i="1"/>
  <c r="B32" i="1"/>
  <c r="B55" i="4"/>
  <c r="T66" i="4"/>
  <c r="Z58" i="4"/>
  <c r="T57" i="4"/>
  <c r="B129" i="4"/>
  <c r="B13" i="4"/>
  <c r="B13" i="1"/>
  <c r="B22" i="1"/>
  <c r="B30" i="1"/>
  <c r="B39" i="1"/>
  <c r="B49" i="4"/>
  <c r="J57" i="4"/>
  <c r="P6" i="7"/>
  <c r="B65" i="4"/>
  <c r="W57" i="4"/>
  <c r="Y58" i="4"/>
  <c r="T56" i="4"/>
  <c r="B139" i="4"/>
  <c r="AA140" i="4"/>
  <c r="A7" i="6"/>
  <c r="B10" i="4"/>
  <c r="F2" i="6"/>
  <c r="D2" i="1"/>
  <c r="F2" i="3"/>
  <c r="I2" i="4"/>
  <c r="F7" i="6"/>
  <c r="C10" i="8" s="1"/>
  <c r="W129" i="4"/>
  <c r="A5" i="6"/>
  <c r="A4" i="7"/>
  <c r="B96" i="4"/>
  <c r="B18" i="4"/>
  <c r="B104" i="4"/>
  <c r="B26" i="4"/>
  <c r="B111" i="4"/>
  <c r="B33" i="4"/>
  <c r="B119" i="4"/>
  <c r="B41" i="4"/>
  <c r="C142" i="4"/>
  <c r="G94" i="4"/>
  <c r="C132" i="4"/>
  <c r="C58" i="4"/>
  <c r="C78" i="4"/>
  <c r="G16" i="4"/>
  <c r="C68" i="4"/>
  <c r="C85" i="4"/>
  <c r="J141" i="4"/>
  <c r="J131" i="4"/>
  <c r="J67" i="4"/>
  <c r="J84" i="4"/>
  <c r="J77" i="4"/>
  <c r="S129" i="4"/>
  <c r="AB139" i="4"/>
  <c r="Y139" i="4"/>
  <c r="U91" i="4"/>
  <c r="B95" i="4"/>
  <c r="B17" i="4"/>
  <c r="B103" i="4"/>
  <c r="B25" i="4"/>
  <c r="B110" i="4"/>
  <c r="B32" i="4"/>
  <c r="B118" i="4"/>
  <c r="B40" i="4"/>
  <c r="C141" i="4"/>
  <c r="C131" i="4"/>
  <c r="G93" i="4"/>
  <c r="G15" i="4"/>
  <c r="C67" i="4"/>
  <c r="C77" i="4"/>
  <c r="C57" i="4"/>
  <c r="C84" i="4"/>
  <c r="P142" i="4"/>
  <c r="P132" i="4"/>
  <c r="P68" i="4"/>
  <c r="P85" i="4"/>
  <c r="P58" i="4"/>
  <c r="P78" i="4"/>
  <c r="U130" i="4"/>
  <c r="B140" i="4"/>
  <c r="B132" i="4"/>
  <c r="B76" i="4"/>
  <c r="B58" i="4"/>
  <c r="B68" i="4"/>
  <c r="B85" i="4"/>
  <c r="U13" i="4"/>
  <c r="Y75" i="4"/>
  <c r="T65" i="4"/>
  <c r="AD55" i="4"/>
  <c r="B94" i="4"/>
  <c r="B16" i="4"/>
  <c r="B98" i="4"/>
  <c r="B20" i="4"/>
  <c r="B102" i="4"/>
  <c r="B24" i="4"/>
  <c r="B106" i="4"/>
  <c r="B28" i="4"/>
  <c r="B113" i="4"/>
  <c r="B35" i="4"/>
  <c r="B117" i="4"/>
  <c r="B39" i="4"/>
  <c r="B121" i="4"/>
  <c r="B43" i="4"/>
  <c r="B125" i="4"/>
  <c r="B47" i="4"/>
  <c r="C92" i="4"/>
  <c r="C14" i="4"/>
  <c r="E94" i="4"/>
  <c r="E16" i="4"/>
  <c r="E132" i="4"/>
  <c r="E142" i="4"/>
  <c r="I94" i="4"/>
  <c r="E58" i="4"/>
  <c r="E68" i="4"/>
  <c r="E85" i="4"/>
  <c r="E78" i="4"/>
  <c r="I16" i="4"/>
  <c r="N93" i="4"/>
  <c r="N15" i="4"/>
  <c r="K142" i="4"/>
  <c r="O94" i="4"/>
  <c r="K132" i="4"/>
  <c r="K58" i="4"/>
  <c r="K78" i="4"/>
  <c r="K68" i="4"/>
  <c r="O16" i="4"/>
  <c r="K85" i="4"/>
  <c r="O132" i="4"/>
  <c r="O142" i="4"/>
  <c r="S94" i="4"/>
  <c r="O58" i="4"/>
  <c r="O78" i="4"/>
  <c r="S16" i="4"/>
  <c r="O85" i="4"/>
  <c r="O68" i="4"/>
  <c r="B126" i="4"/>
  <c r="B48" i="4"/>
  <c r="X141" i="4"/>
  <c r="B135" i="4"/>
  <c r="U135" i="4"/>
  <c r="B61" i="4"/>
  <c r="X77" i="4"/>
  <c r="B71" i="4"/>
  <c r="B88" i="4"/>
  <c r="T6" i="7"/>
  <c r="T142" i="4"/>
  <c r="T78" i="4"/>
  <c r="A9" i="7"/>
  <c r="B92" i="4"/>
  <c r="B14" i="4"/>
  <c r="B100" i="4"/>
  <c r="B22" i="4"/>
  <c r="B108" i="4"/>
  <c r="B30" i="4"/>
  <c r="B115" i="4"/>
  <c r="B37" i="4"/>
  <c r="B123" i="4"/>
  <c r="B45" i="4"/>
  <c r="C94" i="4"/>
  <c r="C16" i="4"/>
  <c r="G132" i="4"/>
  <c r="G142" i="4"/>
  <c r="K94" i="4"/>
  <c r="G58" i="4"/>
  <c r="G78" i="4"/>
  <c r="K16" i="4"/>
  <c r="G85" i="4"/>
  <c r="G68" i="4"/>
  <c r="M132" i="4"/>
  <c r="M142" i="4"/>
  <c r="Q94" i="4"/>
  <c r="M58" i="4"/>
  <c r="M78" i="4"/>
  <c r="Q16" i="4"/>
  <c r="M68" i="4"/>
  <c r="M85" i="4"/>
  <c r="Q132" i="4"/>
  <c r="Q142" i="4"/>
  <c r="Q68" i="4"/>
  <c r="Q85" i="4"/>
  <c r="Q58" i="4"/>
  <c r="Q78" i="4"/>
  <c r="U133" i="4"/>
  <c r="B133" i="4"/>
  <c r="S141" i="4"/>
  <c r="B59" i="4"/>
  <c r="S77" i="4"/>
  <c r="B69" i="4"/>
  <c r="B86" i="4"/>
  <c r="B99" i="4"/>
  <c r="B21" i="4"/>
  <c r="B107" i="4"/>
  <c r="B29" i="4"/>
  <c r="B114" i="4"/>
  <c r="B36" i="4"/>
  <c r="B122" i="4"/>
  <c r="B44" i="4"/>
  <c r="C93" i="4"/>
  <c r="C15" i="4"/>
  <c r="F132" i="4"/>
  <c r="F142" i="4"/>
  <c r="J94" i="4"/>
  <c r="J16" i="4"/>
  <c r="F58" i="4"/>
  <c r="F78" i="4"/>
  <c r="F68" i="4"/>
  <c r="F85" i="4"/>
  <c r="L132" i="4"/>
  <c r="P94" i="4"/>
  <c r="L142" i="4"/>
  <c r="L68" i="4"/>
  <c r="L85" i="4"/>
  <c r="L58" i="4"/>
  <c r="L78" i="4"/>
  <c r="P16" i="4"/>
  <c r="S131" i="4"/>
  <c r="B136" i="4"/>
  <c r="B143" i="4"/>
  <c r="U93" i="4"/>
  <c r="Y141" i="4"/>
  <c r="B52" i="4"/>
  <c r="AC56" i="4"/>
  <c r="B72" i="4"/>
  <c r="Y77" i="4"/>
  <c r="B62" i="4"/>
  <c r="S67" i="4"/>
  <c r="S84" i="4"/>
  <c r="B79" i="4"/>
  <c r="U15" i="4"/>
  <c r="C130" i="4"/>
  <c r="C140" i="4"/>
  <c r="C83" i="4"/>
  <c r="C66" i="4"/>
  <c r="C76" i="4"/>
  <c r="B97" i="4"/>
  <c r="B19" i="4"/>
  <c r="B101" i="4"/>
  <c r="B23" i="4"/>
  <c r="B105" i="4"/>
  <c r="B27" i="4"/>
  <c r="B109" i="4"/>
  <c r="B31" i="4"/>
  <c r="B112" i="4"/>
  <c r="B34" i="4"/>
  <c r="B116" i="4"/>
  <c r="B38" i="4"/>
  <c r="B120" i="4"/>
  <c r="B42" i="4"/>
  <c r="B124" i="4"/>
  <c r="B46" i="4"/>
  <c r="D94" i="4"/>
  <c r="D16" i="4"/>
  <c r="H94" i="4"/>
  <c r="D132" i="4"/>
  <c r="D142" i="4"/>
  <c r="D68" i="4"/>
  <c r="D85" i="4"/>
  <c r="D58" i="4"/>
  <c r="D78" i="4"/>
  <c r="H16" i="4"/>
  <c r="H132" i="4"/>
  <c r="H142" i="4"/>
  <c r="L94" i="4"/>
  <c r="H68" i="4"/>
  <c r="H85" i="4"/>
  <c r="H58" i="4"/>
  <c r="H78" i="4"/>
  <c r="L16" i="4"/>
  <c r="J132" i="4"/>
  <c r="J142" i="4"/>
  <c r="N94" i="4"/>
  <c r="J58" i="4"/>
  <c r="J78" i="4"/>
  <c r="J68" i="4"/>
  <c r="J85" i="4"/>
  <c r="N16" i="4"/>
  <c r="N6" i="7"/>
  <c r="N132" i="4"/>
  <c r="N142" i="4"/>
  <c r="R94" i="4"/>
  <c r="R16" i="4"/>
  <c r="N58" i="4"/>
  <c r="N78" i="4"/>
  <c r="N68" i="4"/>
  <c r="N85" i="4"/>
  <c r="I132" i="4"/>
  <c r="I142" i="4"/>
  <c r="M94" i="4"/>
  <c r="T94" i="4"/>
  <c r="R132" i="4"/>
  <c r="R142" i="4"/>
  <c r="V142" i="4"/>
  <c r="F94" i="4"/>
  <c r="S57" i="4"/>
  <c r="R58" i="4"/>
  <c r="R78" i="4"/>
  <c r="V57" i="4"/>
  <c r="R68" i="4"/>
  <c r="I78" i="4"/>
  <c r="R85" i="4"/>
  <c r="I68" i="4"/>
  <c r="I85" i="4"/>
  <c r="T16" i="4"/>
  <c r="V78" i="4"/>
  <c r="F16" i="4"/>
  <c r="AB57" i="4"/>
  <c r="I58" i="4"/>
  <c r="M16" i="4"/>
  <c r="B130" i="4"/>
  <c r="B66" i="4"/>
  <c r="B83" i="4"/>
  <c r="B56" i="4"/>
  <c r="B134" i="4"/>
  <c r="W141" i="4"/>
  <c r="U134" i="4"/>
  <c r="B60" i="4"/>
  <c r="B70" i="4"/>
  <c r="W77" i="4"/>
  <c r="B87" i="4"/>
  <c r="U142" i="4"/>
  <c r="X142" i="4"/>
  <c r="W142" i="4"/>
  <c r="W78" i="4"/>
  <c r="U78" i="4"/>
  <c r="AA57" i="4"/>
  <c r="X78" i="4"/>
  <c r="S6" i="7"/>
  <c r="S142" i="4"/>
  <c r="S78" i="4"/>
  <c r="L6" i="7"/>
  <c r="W135" i="4"/>
  <c r="X143" i="4" s="1"/>
  <c r="S87" i="4"/>
  <c r="R62" i="4"/>
  <c r="W134" i="4"/>
  <c r="W143" i="4" s="1"/>
  <c r="I87" i="4"/>
  <c r="R72" i="4"/>
  <c r="R86" i="4"/>
  <c r="I72" i="4"/>
  <c r="I86" i="4"/>
  <c r="W133" i="4"/>
  <c r="U143" i="4" s="1"/>
  <c r="I88" i="4"/>
  <c r="I62" i="4"/>
  <c r="J6" i="7"/>
  <c r="K6" i="7"/>
  <c r="E6" i="7"/>
  <c r="G6" i="7"/>
  <c r="M6" i="7"/>
  <c r="J5" i="7"/>
  <c r="Q6" i="7"/>
  <c r="C6" i="7"/>
  <c r="S5" i="7"/>
  <c r="H6" i="7"/>
  <c r="D6" i="7"/>
  <c r="C5" i="7"/>
  <c r="F6" i="7"/>
  <c r="C10" i="4" l="1"/>
  <c r="A7" i="7"/>
  <c r="P7" i="7" s="1"/>
  <c r="S62" i="4"/>
  <c r="S86" i="4"/>
  <c r="S72" i="4"/>
  <c r="V79" i="4"/>
  <c r="S88" i="4"/>
  <c r="P134" i="8" l="1"/>
  <c r="P135" i="8"/>
  <c r="P133" i="8"/>
  <c r="P143" i="8"/>
  <c r="P134" i="4"/>
  <c r="C7" i="7"/>
  <c r="S7" i="7"/>
  <c r="S143" i="8" s="1"/>
  <c r="L7" i="7"/>
  <c r="P104" i="4" s="1"/>
  <c r="T7" i="7"/>
  <c r="T143" i="8" s="1"/>
  <c r="N7" i="7"/>
  <c r="O7" i="7"/>
  <c r="H7" i="7"/>
  <c r="L114" i="4" s="1"/>
  <c r="Q7" i="7"/>
  <c r="Q135" i="4" s="1"/>
  <c r="J7" i="7"/>
  <c r="K7" i="7"/>
  <c r="E7" i="7"/>
  <c r="I113" i="4" s="1"/>
  <c r="D7" i="7"/>
  <c r="H96" i="4" s="1"/>
  <c r="F7" i="7"/>
  <c r="G7" i="7"/>
  <c r="M7" i="7"/>
  <c r="Q117" i="4" s="1"/>
  <c r="P143" i="4"/>
  <c r="P133" i="4"/>
  <c r="P135" i="4"/>
  <c r="AA62" i="4"/>
  <c r="H134" i="4" l="1"/>
  <c r="N122" i="8"/>
  <c r="N117" i="8"/>
  <c r="N113" i="8"/>
  <c r="N107" i="8"/>
  <c r="N102" i="8"/>
  <c r="N98" i="8"/>
  <c r="N110" i="8"/>
  <c r="N123" i="8"/>
  <c r="N118" i="8"/>
  <c r="N114" i="8"/>
  <c r="N109" i="8"/>
  <c r="N103" i="8"/>
  <c r="N99" i="8"/>
  <c r="N124" i="8"/>
  <c r="N119" i="8"/>
  <c r="N115" i="8"/>
  <c r="N104" i="8"/>
  <c r="N120" i="8"/>
  <c r="N97" i="8"/>
  <c r="N111" i="8"/>
  <c r="N96" i="8"/>
  <c r="N125" i="8"/>
  <c r="N101" i="8"/>
  <c r="N116" i="8"/>
  <c r="N106" i="8"/>
  <c r="N100" i="8"/>
  <c r="J135" i="8"/>
  <c r="J133" i="8"/>
  <c r="J134" i="8"/>
  <c r="J143" i="8"/>
  <c r="G124" i="4"/>
  <c r="C135" i="8"/>
  <c r="G124" i="8"/>
  <c r="G119" i="8"/>
  <c r="G115" i="8"/>
  <c r="G110" i="8"/>
  <c r="G104" i="8"/>
  <c r="G100" i="8"/>
  <c r="G96" i="8"/>
  <c r="G113" i="8"/>
  <c r="G107" i="8"/>
  <c r="G125" i="8"/>
  <c r="G120" i="8"/>
  <c r="G116" i="8"/>
  <c r="G111" i="8"/>
  <c r="G106" i="8"/>
  <c r="G101" i="8"/>
  <c r="G97" i="8"/>
  <c r="C134" i="8"/>
  <c r="C133" i="8"/>
  <c r="G122" i="8"/>
  <c r="G117" i="8"/>
  <c r="G118" i="8"/>
  <c r="G103" i="8"/>
  <c r="G109" i="8"/>
  <c r="G102" i="8"/>
  <c r="G123" i="8"/>
  <c r="G99" i="8"/>
  <c r="G114" i="8"/>
  <c r="G98" i="8"/>
  <c r="C143" i="8"/>
  <c r="O125" i="8"/>
  <c r="O120" i="8"/>
  <c r="O116" i="8"/>
  <c r="O111" i="8"/>
  <c r="O106" i="8"/>
  <c r="O101" i="8"/>
  <c r="O97" i="8"/>
  <c r="O109" i="8"/>
  <c r="O122" i="8"/>
  <c r="O117" i="8"/>
  <c r="O113" i="8"/>
  <c r="O107" i="8"/>
  <c r="O102" i="8"/>
  <c r="O98" i="8"/>
  <c r="O123" i="8"/>
  <c r="O118" i="8"/>
  <c r="O114" i="8"/>
  <c r="O115" i="8"/>
  <c r="O100" i="8"/>
  <c r="O119" i="8"/>
  <c r="O99" i="8"/>
  <c r="O110" i="8"/>
  <c r="O96" i="8"/>
  <c r="O124" i="8"/>
  <c r="O104" i="8"/>
  <c r="O103" i="8"/>
  <c r="K135" i="8"/>
  <c r="K133" i="8"/>
  <c r="K134" i="8"/>
  <c r="K143" i="8"/>
  <c r="H123" i="4"/>
  <c r="H123" i="8"/>
  <c r="H118" i="8"/>
  <c r="H114" i="8"/>
  <c r="H109" i="8"/>
  <c r="H103" i="8"/>
  <c r="H99" i="8"/>
  <c r="D135" i="8"/>
  <c r="H124" i="8"/>
  <c r="H119" i="8"/>
  <c r="H115" i="8"/>
  <c r="H110" i="8"/>
  <c r="H104" i="8"/>
  <c r="H100" i="8"/>
  <c r="H96" i="8"/>
  <c r="H125" i="8"/>
  <c r="H120" i="8"/>
  <c r="H116" i="8"/>
  <c r="H111" i="8"/>
  <c r="H106" i="8"/>
  <c r="H113" i="8"/>
  <c r="H98" i="8"/>
  <c r="D134" i="8"/>
  <c r="H117" i="8"/>
  <c r="H107" i="8"/>
  <c r="H97" i="8"/>
  <c r="H102" i="8"/>
  <c r="D133" i="8"/>
  <c r="H122" i="8"/>
  <c r="H101" i="8"/>
  <c r="D143" i="8"/>
  <c r="Q134" i="4"/>
  <c r="Q133" i="8"/>
  <c r="Q135" i="8"/>
  <c r="Q134" i="8"/>
  <c r="Q143" i="8"/>
  <c r="J123" i="4"/>
  <c r="J125" i="8"/>
  <c r="J120" i="8"/>
  <c r="J116" i="8"/>
  <c r="J111" i="8"/>
  <c r="J106" i="8"/>
  <c r="J101" i="8"/>
  <c r="J97" i="8"/>
  <c r="F134" i="8"/>
  <c r="F133" i="8"/>
  <c r="J122" i="8"/>
  <c r="J117" i="8"/>
  <c r="J113" i="8"/>
  <c r="J107" i="8"/>
  <c r="J105" i="8" s="1"/>
  <c r="J102" i="8"/>
  <c r="J98" i="8"/>
  <c r="J123" i="8"/>
  <c r="J118" i="8"/>
  <c r="J114" i="8"/>
  <c r="J109" i="8"/>
  <c r="F135" i="8"/>
  <c r="J119" i="8"/>
  <c r="J96" i="8"/>
  <c r="J110" i="8"/>
  <c r="J103" i="8"/>
  <c r="J124" i="8"/>
  <c r="J104" i="8"/>
  <c r="J100" i="8"/>
  <c r="J115" i="8"/>
  <c r="J99" i="8"/>
  <c r="F143" i="8"/>
  <c r="R125" i="4"/>
  <c r="N134" i="8"/>
  <c r="R122" i="8"/>
  <c r="R117" i="8"/>
  <c r="R113" i="8"/>
  <c r="R107" i="8"/>
  <c r="R102" i="8"/>
  <c r="R98" i="8"/>
  <c r="R123" i="8"/>
  <c r="R118" i="8"/>
  <c r="R114" i="8"/>
  <c r="R109" i="8"/>
  <c r="R103" i="8"/>
  <c r="R99" i="8"/>
  <c r="R124" i="8"/>
  <c r="R119" i="8"/>
  <c r="R115" i="8"/>
  <c r="R110" i="8"/>
  <c r="R104" i="8"/>
  <c r="R116" i="8"/>
  <c r="R106" i="8"/>
  <c r="R101" i="8"/>
  <c r="R120" i="8"/>
  <c r="R100" i="8"/>
  <c r="R111" i="8"/>
  <c r="R97" i="8"/>
  <c r="R125" i="8"/>
  <c r="R96" i="8"/>
  <c r="N133" i="8"/>
  <c r="N135" i="8"/>
  <c r="N143" i="8"/>
  <c r="G135" i="8"/>
  <c r="K124" i="8"/>
  <c r="K119" i="8"/>
  <c r="K115" i="8"/>
  <c r="K110" i="8"/>
  <c r="K104" i="8"/>
  <c r="K100" i="8"/>
  <c r="K96" i="8"/>
  <c r="K125" i="8"/>
  <c r="K120" i="8"/>
  <c r="K116" i="8"/>
  <c r="K111" i="8"/>
  <c r="K106" i="8"/>
  <c r="K101" i="8"/>
  <c r="K97" i="8"/>
  <c r="G134" i="8"/>
  <c r="G133" i="8"/>
  <c r="K122" i="8"/>
  <c r="K117" i="8"/>
  <c r="K113" i="8"/>
  <c r="K107" i="8"/>
  <c r="K114" i="8"/>
  <c r="K99" i="8"/>
  <c r="K118" i="8"/>
  <c r="K98" i="8"/>
  <c r="K109" i="8"/>
  <c r="K103" i="8"/>
  <c r="K123" i="8"/>
  <c r="K102" i="8"/>
  <c r="G143" i="8"/>
  <c r="S125" i="8"/>
  <c r="S120" i="8"/>
  <c r="S116" i="8"/>
  <c r="S111" i="8"/>
  <c r="S106" i="8"/>
  <c r="S101" i="8"/>
  <c r="S97" i="8"/>
  <c r="S103" i="8"/>
  <c r="S122" i="8"/>
  <c r="S117" i="8"/>
  <c r="S113" i="8"/>
  <c r="S107" i="8"/>
  <c r="S102" i="8"/>
  <c r="S98" i="8"/>
  <c r="S123" i="8"/>
  <c r="S118" i="8"/>
  <c r="S114" i="8"/>
  <c r="S109" i="8"/>
  <c r="S124" i="8"/>
  <c r="S104" i="8"/>
  <c r="S96" i="8"/>
  <c r="S115" i="8"/>
  <c r="S119" i="8"/>
  <c r="S100" i="8"/>
  <c r="S110" i="8"/>
  <c r="S99" i="8"/>
  <c r="O135" i="8"/>
  <c r="O133" i="8"/>
  <c r="O134" i="8"/>
  <c r="O143" i="8"/>
  <c r="M135" i="4"/>
  <c r="Q123" i="8"/>
  <c r="Q118" i="8"/>
  <c r="Q114" i="8"/>
  <c r="Q109" i="8"/>
  <c r="Q103" i="8"/>
  <c r="Q99" i="8"/>
  <c r="Q124" i="8"/>
  <c r="Q119" i="8"/>
  <c r="Q115" i="8"/>
  <c r="Q110" i="8"/>
  <c r="Q104" i="8"/>
  <c r="Q100" i="8"/>
  <c r="Q96" i="8"/>
  <c r="Q125" i="8"/>
  <c r="Q120" i="8"/>
  <c r="Q116" i="8"/>
  <c r="Q111" i="8"/>
  <c r="Q106" i="8"/>
  <c r="Q98" i="8"/>
  <c r="Q122" i="8"/>
  <c r="Q97" i="8"/>
  <c r="Q113" i="8"/>
  <c r="Q102" i="8"/>
  <c r="Q117" i="8"/>
  <c r="Q107" i="8"/>
  <c r="Q101" i="8"/>
  <c r="M135" i="8"/>
  <c r="M134" i="8"/>
  <c r="M133" i="8"/>
  <c r="M143" i="8"/>
  <c r="E133" i="4"/>
  <c r="E134" i="8"/>
  <c r="E133" i="8"/>
  <c r="I122" i="8"/>
  <c r="I117" i="8"/>
  <c r="I113" i="8"/>
  <c r="I107" i="8"/>
  <c r="I102" i="8"/>
  <c r="I98" i="8"/>
  <c r="I123" i="8"/>
  <c r="I118" i="8"/>
  <c r="I114" i="8"/>
  <c r="I109" i="8"/>
  <c r="I103" i="8"/>
  <c r="I99" i="8"/>
  <c r="E135" i="8"/>
  <c r="I124" i="8"/>
  <c r="I119" i="8"/>
  <c r="I115" i="8"/>
  <c r="I110" i="8"/>
  <c r="I104" i="8"/>
  <c r="I111" i="8"/>
  <c r="I101" i="8"/>
  <c r="I125" i="8"/>
  <c r="I100" i="8"/>
  <c r="I116" i="8"/>
  <c r="I106" i="8"/>
  <c r="I97" i="8"/>
  <c r="I120" i="8"/>
  <c r="I96" i="8"/>
  <c r="E143" i="8"/>
  <c r="L118" i="4"/>
  <c r="L123" i="8"/>
  <c r="L118" i="8"/>
  <c r="L114" i="8"/>
  <c r="L109" i="8"/>
  <c r="L103" i="8"/>
  <c r="L99" i="8"/>
  <c r="L106" i="8"/>
  <c r="H135" i="8"/>
  <c r="L124" i="8"/>
  <c r="L119" i="8"/>
  <c r="L115" i="8"/>
  <c r="L110" i="8"/>
  <c r="L104" i="8"/>
  <c r="L100" i="8"/>
  <c r="L96" i="8"/>
  <c r="L125" i="8"/>
  <c r="L120" i="8"/>
  <c r="L116" i="8"/>
  <c r="L111" i="8"/>
  <c r="H133" i="8"/>
  <c r="L122" i="8"/>
  <c r="L102" i="8"/>
  <c r="L113" i="8"/>
  <c r="L101" i="8"/>
  <c r="H134" i="8"/>
  <c r="L117" i="8"/>
  <c r="L107" i="8"/>
  <c r="L98" i="8"/>
  <c r="L97" i="8"/>
  <c r="H143" i="8"/>
  <c r="P120" i="4"/>
  <c r="P124" i="8"/>
  <c r="P119" i="8"/>
  <c r="P115" i="8"/>
  <c r="P110" i="8"/>
  <c r="P104" i="8"/>
  <c r="P100" i="8"/>
  <c r="P96" i="8"/>
  <c r="P107" i="8"/>
  <c r="P125" i="8"/>
  <c r="P120" i="8"/>
  <c r="P116" i="8"/>
  <c r="P111" i="8"/>
  <c r="P106" i="8"/>
  <c r="P101" i="8"/>
  <c r="P97" i="8"/>
  <c r="P122" i="8"/>
  <c r="P117" i="8"/>
  <c r="P113" i="8"/>
  <c r="P123" i="8"/>
  <c r="P103" i="8"/>
  <c r="P114" i="8"/>
  <c r="P102" i="8"/>
  <c r="P118" i="8"/>
  <c r="P99" i="8"/>
  <c r="P109" i="8"/>
  <c r="P98" i="8"/>
  <c r="L134" i="8"/>
  <c r="L135" i="8"/>
  <c r="L133" i="8"/>
  <c r="L143" i="8"/>
  <c r="P136" i="8"/>
  <c r="Q113" i="4"/>
  <c r="H97" i="4"/>
  <c r="I106" i="4"/>
  <c r="H113" i="4"/>
  <c r="H110" i="4"/>
  <c r="H115" i="4"/>
  <c r="H100" i="4"/>
  <c r="H133" i="4"/>
  <c r="H125" i="4"/>
  <c r="I115" i="4"/>
  <c r="H99" i="4"/>
  <c r="H98" i="4"/>
  <c r="H102" i="4"/>
  <c r="H109" i="4"/>
  <c r="H117" i="4"/>
  <c r="H103" i="4"/>
  <c r="H118" i="4"/>
  <c r="J107" i="4"/>
  <c r="G98" i="4"/>
  <c r="J133" i="4"/>
  <c r="R120" i="4"/>
  <c r="G135" i="4"/>
  <c r="O110" i="4"/>
  <c r="S143" i="4"/>
  <c r="M143" i="4"/>
  <c r="H143" i="4"/>
  <c r="P118" i="4"/>
  <c r="H124" i="4"/>
  <c r="Q133" i="4"/>
  <c r="Q136" i="4" s="1"/>
  <c r="T143" i="4"/>
  <c r="N97" i="4"/>
  <c r="G114" i="4"/>
  <c r="I104" i="4"/>
  <c r="R115" i="4"/>
  <c r="P122" i="4"/>
  <c r="J117" i="4"/>
  <c r="C135" i="4"/>
  <c r="S122" i="4"/>
  <c r="I120" i="4"/>
  <c r="K124" i="4"/>
  <c r="Q96" i="4"/>
  <c r="L113" i="4"/>
  <c r="L96" i="4"/>
  <c r="L117" i="4"/>
  <c r="I98" i="4"/>
  <c r="Q106" i="4"/>
  <c r="P117" i="4"/>
  <c r="L109" i="4"/>
  <c r="L104" i="4"/>
  <c r="I116" i="4"/>
  <c r="Q124" i="4"/>
  <c r="P102" i="4"/>
  <c r="Q143" i="4"/>
  <c r="L98" i="4"/>
  <c r="E143" i="4"/>
  <c r="H101" i="4"/>
  <c r="H116" i="4"/>
  <c r="H122" i="4"/>
  <c r="H106" i="4"/>
  <c r="H107" i="4"/>
  <c r="I102" i="4"/>
  <c r="P99" i="4"/>
  <c r="Q101" i="4"/>
  <c r="P106" i="4"/>
  <c r="L116" i="4"/>
  <c r="H120" i="4"/>
  <c r="J124" i="4"/>
  <c r="N133" i="4"/>
  <c r="N104" i="4"/>
  <c r="J115" i="4"/>
  <c r="R116" i="4"/>
  <c r="J98" i="4"/>
  <c r="N143" i="4"/>
  <c r="O118" i="4"/>
  <c r="N109" i="4"/>
  <c r="N106" i="4"/>
  <c r="R98" i="4"/>
  <c r="J116" i="4"/>
  <c r="G103" i="4"/>
  <c r="G120" i="4"/>
  <c r="N115" i="4"/>
  <c r="G119" i="4"/>
  <c r="G96" i="4"/>
  <c r="J99" i="4"/>
  <c r="J135" i="4"/>
  <c r="R122" i="4"/>
  <c r="R104" i="4"/>
  <c r="N101" i="4"/>
  <c r="P113" i="4"/>
  <c r="Q102" i="4"/>
  <c r="P100" i="4"/>
  <c r="L102" i="4"/>
  <c r="S115" i="4"/>
  <c r="Q109" i="4"/>
  <c r="P98" i="4"/>
  <c r="I101" i="4"/>
  <c r="L107" i="4"/>
  <c r="L120" i="4"/>
  <c r="I117" i="4"/>
  <c r="S117" i="4"/>
  <c r="L134" i="4"/>
  <c r="Q111" i="4"/>
  <c r="P107" i="4"/>
  <c r="P109" i="4"/>
  <c r="I96" i="4"/>
  <c r="H104" i="4"/>
  <c r="H114" i="4"/>
  <c r="D134" i="4"/>
  <c r="D143" i="4"/>
  <c r="H111" i="4"/>
  <c r="I114" i="4"/>
  <c r="D133" i="4"/>
  <c r="D135" i="4"/>
  <c r="I125" i="4"/>
  <c r="K104" i="4"/>
  <c r="Q116" i="4"/>
  <c r="L111" i="4"/>
  <c r="S97" i="4"/>
  <c r="Q100" i="4"/>
  <c r="Q115" i="4"/>
  <c r="P103" i="4"/>
  <c r="L97" i="4"/>
  <c r="I118" i="4"/>
  <c r="O116" i="4"/>
  <c r="I119" i="4"/>
  <c r="P115" i="4"/>
  <c r="Q97" i="4"/>
  <c r="L100" i="4"/>
  <c r="K133" i="4"/>
  <c r="I111" i="4"/>
  <c r="G125" i="4"/>
  <c r="N134" i="4"/>
  <c r="J102" i="4"/>
  <c r="J104" i="4"/>
  <c r="J109" i="4"/>
  <c r="R117" i="4"/>
  <c r="N110" i="4"/>
  <c r="R102" i="4"/>
  <c r="N124" i="4"/>
  <c r="G110" i="4"/>
  <c r="J111" i="4"/>
  <c r="F133" i="4"/>
  <c r="G106" i="4"/>
  <c r="G101" i="4"/>
  <c r="N120" i="4"/>
  <c r="N114" i="4"/>
  <c r="J100" i="4"/>
  <c r="G109" i="4"/>
  <c r="G107" i="4"/>
  <c r="R114" i="4"/>
  <c r="R118" i="4"/>
  <c r="J122" i="4"/>
  <c r="J120" i="4"/>
  <c r="C143" i="4"/>
  <c r="F134" i="4"/>
  <c r="K115" i="4"/>
  <c r="J125" i="4"/>
  <c r="O109" i="4"/>
  <c r="R109" i="4"/>
  <c r="S119" i="4"/>
  <c r="J143" i="4"/>
  <c r="O133" i="4"/>
  <c r="O122" i="4"/>
  <c r="R103" i="4"/>
  <c r="S123" i="4"/>
  <c r="N113" i="4"/>
  <c r="N102" i="4"/>
  <c r="R119" i="4"/>
  <c r="G99" i="4"/>
  <c r="J96" i="4"/>
  <c r="G102" i="4"/>
  <c r="K96" i="4"/>
  <c r="G123" i="4"/>
  <c r="G117" i="4"/>
  <c r="F135" i="4"/>
  <c r="R124" i="4"/>
  <c r="N96" i="4"/>
  <c r="N122" i="4"/>
  <c r="N100" i="4"/>
  <c r="H119" i="4"/>
  <c r="J103" i="4"/>
  <c r="G116" i="4"/>
  <c r="J101" i="4"/>
  <c r="G113" i="4"/>
  <c r="F143" i="4"/>
  <c r="N111" i="4"/>
  <c r="R111" i="4"/>
  <c r="N125" i="4"/>
  <c r="G104" i="4"/>
  <c r="G122" i="4"/>
  <c r="N135" i="4"/>
  <c r="R99" i="4"/>
  <c r="J119" i="4"/>
  <c r="J97" i="4"/>
  <c r="C134" i="4"/>
  <c r="R101" i="4"/>
  <c r="R110" i="4"/>
  <c r="K122" i="4"/>
  <c r="J118" i="4"/>
  <c r="C133" i="4"/>
  <c r="G97" i="4"/>
  <c r="K99" i="4"/>
  <c r="J106" i="4"/>
  <c r="G100" i="4"/>
  <c r="J110" i="4"/>
  <c r="R106" i="4"/>
  <c r="R113" i="4"/>
  <c r="J134" i="4"/>
  <c r="N117" i="4"/>
  <c r="R96" i="4"/>
  <c r="R97" i="4"/>
  <c r="R107" i="4"/>
  <c r="N123" i="4"/>
  <c r="N103" i="4"/>
  <c r="R123" i="4"/>
  <c r="J114" i="4"/>
  <c r="J113" i="4"/>
  <c r="G115" i="4"/>
  <c r="R100" i="4"/>
  <c r="G118" i="4"/>
  <c r="S98" i="4"/>
  <c r="G111" i="4"/>
  <c r="K143" i="4"/>
  <c r="N98" i="4"/>
  <c r="N119" i="4"/>
  <c r="N118" i="4"/>
  <c r="N99" i="4"/>
  <c r="N107" i="4"/>
  <c r="N116" i="4"/>
  <c r="K110" i="4"/>
  <c r="S102" i="4"/>
  <c r="K111" i="4"/>
  <c r="O124" i="4"/>
  <c r="S101" i="4"/>
  <c r="O99" i="4"/>
  <c r="K106" i="4"/>
  <c r="O111" i="4"/>
  <c r="S118" i="4"/>
  <c r="O98" i="4"/>
  <c r="Q110" i="4"/>
  <c r="Q123" i="4"/>
  <c r="P116" i="4"/>
  <c r="P111" i="4"/>
  <c r="L123" i="4"/>
  <c r="K109" i="4"/>
  <c r="K117" i="4"/>
  <c r="S96" i="4"/>
  <c r="S99" i="4"/>
  <c r="K102" i="4"/>
  <c r="Q125" i="4"/>
  <c r="G143" i="4"/>
  <c r="Q107" i="4"/>
  <c r="M133" i="4"/>
  <c r="L143" i="4"/>
  <c r="P96" i="4"/>
  <c r="K118" i="4"/>
  <c r="L115" i="4"/>
  <c r="L125" i="4"/>
  <c r="O120" i="4"/>
  <c r="O135" i="4"/>
  <c r="I122" i="4"/>
  <c r="L119" i="4"/>
  <c r="S109" i="4"/>
  <c r="H135" i="4"/>
  <c r="O102" i="4"/>
  <c r="O97" i="4"/>
  <c r="S120" i="4"/>
  <c r="I97" i="4"/>
  <c r="I100" i="4"/>
  <c r="L101" i="4"/>
  <c r="S100" i="4"/>
  <c r="Q118" i="4"/>
  <c r="P97" i="4"/>
  <c r="K123" i="4"/>
  <c r="L135" i="4"/>
  <c r="K103" i="4"/>
  <c r="O134" i="4"/>
  <c r="P119" i="4"/>
  <c r="S114" i="4"/>
  <c r="Q104" i="4"/>
  <c r="O117" i="4"/>
  <c r="O114" i="4"/>
  <c r="I99" i="4"/>
  <c r="I103" i="4"/>
  <c r="K134" i="4"/>
  <c r="O113" i="4"/>
  <c r="K101" i="4"/>
  <c r="S116" i="4"/>
  <c r="K119" i="4"/>
  <c r="G134" i="4"/>
  <c r="O104" i="4"/>
  <c r="S113" i="4"/>
  <c r="S124" i="4"/>
  <c r="O103" i="4"/>
  <c r="S110" i="4"/>
  <c r="K100" i="4"/>
  <c r="K97" i="4"/>
  <c r="O106" i="4"/>
  <c r="O123" i="4"/>
  <c r="M134" i="4"/>
  <c r="Q103" i="4"/>
  <c r="P124" i="4"/>
  <c r="L110" i="4"/>
  <c r="L103" i="4"/>
  <c r="K125" i="4"/>
  <c r="K98" i="4"/>
  <c r="S103" i="4"/>
  <c r="K114" i="4"/>
  <c r="Q119" i="4"/>
  <c r="Q114" i="4"/>
  <c r="K107" i="4"/>
  <c r="Q120" i="4"/>
  <c r="P123" i="4"/>
  <c r="P110" i="4"/>
  <c r="G133" i="4"/>
  <c r="K116" i="4"/>
  <c r="L122" i="4"/>
  <c r="O107" i="4"/>
  <c r="O101" i="4"/>
  <c r="S125" i="4"/>
  <c r="I124" i="4"/>
  <c r="L106" i="4"/>
  <c r="Q122" i="4"/>
  <c r="L99" i="4"/>
  <c r="O119" i="4"/>
  <c r="O100" i="4"/>
  <c r="S107" i="4"/>
  <c r="O143" i="4"/>
  <c r="I109" i="4"/>
  <c r="I107" i="4"/>
  <c r="S106" i="4"/>
  <c r="P114" i="4"/>
  <c r="K120" i="4"/>
  <c r="P125" i="4"/>
  <c r="K113" i="4"/>
  <c r="Q98" i="4"/>
  <c r="P101" i="4"/>
  <c r="S111" i="4"/>
  <c r="L124" i="4"/>
  <c r="L133" i="4"/>
  <c r="K135" i="4"/>
  <c r="Q99" i="4"/>
  <c r="O115" i="4"/>
  <c r="S104" i="4"/>
  <c r="O125" i="4"/>
  <c r="I110" i="4"/>
  <c r="O96" i="4"/>
  <c r="E135" i="4"/>
  <c r="E134" i="4"/>
  <c r="I123" i="4"/>
  <c r="P136" i="4"/>
  <c r="AB62" i="4"/>
  <c r="I105" i="8" l="1"/>
  <c r="O105" i="8"/>
  <c r="O108" i="8"/>
  <c r="I143" i="8"/>
  <c r="P105" i="8"/>
  <c r="Q105" i="8"/>
  <c r="L95" i="8"/>
  <c r="M117" i="8"/>
  <c r="F136" i="8"/>
  <c r="R134" i="8"/>
  <c r="Q108" i="8"/>
  <c r="S121" i="8"/>
  <c r="R108" i="8"/>
  <c r="L121" i="8"/>
  <c r="S108" i="8"/>
  <c r="K95" i="8"/>
  <c r="H95" i="8"/>
  <c r="N105" i="8"/>
  <c r="T106" i="8"/>
  <c r="N95" i="8"/>
  <c r="T96" i="8"/>
  <c r="N121" i="8"/>
  <c r="T122" i="8"/>
  <c r="C136" i="8"/>
  <c r="I133" i="8"/>
  <c r="G105" i="8"/>
  <c r="M106" i="8"/>
  <c r="G112" i="8"/>
  <c r="M114" i="8"/>
  <c r="G121" i="8"/>
  <c r="M122" i="8"/>
  <c r="G95" i="8"/>
  <c r="M96" i="8"/>
  <c r="T109" i="8"/>
  <c r="N108" i="8"/>
  <c r="T113" i="8"/>
  <c r="N112" i="8"/>
  <c r="T124" i="8"/>
  <c r="M123" i="8"/>
  <c r="M118" i="8"/>
  <c r="M111" i="8"/>
  <c r="M107" i="8"/>
  <c r="M104" i="8"/>
  <c r="M124" i="8"/>
  <c r="T104" i="8"/>
  <c r="T99" i="8"/>
  <c r="T118" i="8"/>
  <c r="P95" i="8"/>
  <c r="S112" i="8"/>
  <c r="G136" i="8"/>
  <c r="R95" i="8"/>
  <c r="J95" i="8"/>
  <c r="I134" i="8"/>
  <c r="K136" i="8"/>
  <c r="O121" i="8"/>
  <c r="M99" i="8"/>
  <c r="M103" i="8"/>
  <c r="M100" i="8"/>
  <c r="M119" i="8"/>
  <c r="R143" i="8"/>
  <c r="T100" i="8"/>
  <c r="T125" i="8"/>
  <c r="T114" i="8"/>
  <c r="T117" i="8"/>
  <c r="P121" i="8"/>
  <c r="P108" i="8"/>
  <c r="L112" i="8"/>
  <c r="L105" i="8"/>
  <c r="M101" i="8"/>
  <c r="E136" i="8"/>
  <c r="M136" i="8"/>
  <c r="Q95" i="8"/>
  <c r="S105" i="8"/>
  <c r="K112" i="8"/>
  <c r="K121" i="8"/>
  <c r="N136" i="8"/>
  <c r="R105" i="8"/>
  <c r="R112" i="8"/>
  <c r="J108" i="8"/>
  <c r="D136" i="8"/>
  <c r="H105" i="8"/>
  <c r="I135" i="8"/>
  <c r="T120" i="8"/>
  <c r="M120" i="8"/>
  <c r="M115" i="8"/>
  <c r="R135" i="8"/>
  <c r="T101" i="8"/>
  <c r="T97" i="8"/>
  <c r="T119" i="8"/>
  <c r="T110" i="8"/>
  <c r="M109" i="8"/>
  <c r="I108" i="8"/>
  <c r="M113" i="8"/>
  <c r="I112" i="8"/>
  <c r="G108" i="8"/>
  <c r="M110" i="8"/>
  <c r="R133" i="8"/>
  <c r="J136" i="8"/>
  <c r="R121" i="8"/>
  <c r="T102" i="8"/>
  <c r="I95" i="8"/>
  <c r="Q121" i="8"/>
  <c r="K105" i="8"/>
  <c r="K108" i="8"/>
  <c r="T98" i="8"/>
  <c r="L136" i="8"/>
  <c r="P112" i="8"/>
  <c r="H136" i="8"/>
  <c r="L108" i="8"/>
  <c r="M97" i="8"/>
  <c r="M125" i="8"/>
  <c r="I121" i="8"/>
  <c r="Q112" i="8"/>
  <c r="O136" i="8"/>
  <c r="S95" i="8"/>
  <c r="J121" i="8"/>
  <c r="J112" i="8"/>
  <c r="Q136" i="8"/>
  <c r="H121" i="8"/>
  <c r="H112" i="8"/>
  <c r="H108" i="8"/>
  <c r="O95" i="8"/>
  <c r="O112" i="8"/>
  <c r="M98" i="8"/>
  <c r="M102" i="8"/>
  <c r="M116" i="8"/>
  <c r="T116" i="8"/>
  <c r="T111" i="8"/>
  <c r="T115" i="8"/>
  <c r="T103" i="8"/>
  <c r="T123" i="8"/>
  <c r="T107" i="8"/>
  <c r="H108" i="4"/>
  <c r="J105" i="4"/>
  <c r="I105" i="4"/>
  <c r="H121" i="4"/>
  <c r="M136" i="4"/>
  <c r="S121" i="4"/>
  <c r="H136" i="4"/>
  <c r="Q105" i="4"/>
  <c r="Q108" i="4"/>
  <c r="J136" i="4"/>
  <c r="P105" i="4"/>
  <c r="H105" i="4"/>
  <c r="V143" i="4"/>
  <c r="J121" i="4"/>
  <c r="D136" i="4"/>
  <c r="I108" i="4"/>
  <c r="L105" i="4"/>
  <c r="L108" i="4"/>
  <c r="R135" i="4"/>
  <c r="J108" i="4"/>
  <c r="O105" i="4"/>
  <c r="T116" i="4"/>
  <c r="N121" i="4"/>
  <c r="M117" i="4"/>
  <c r="N112" i="4"/>
  <c r="S108" i="4"/>
  <c r="F136" i="4"/>
  <c r="P112" i="4"/>
  <c r="M116" i="4"/>
  <c r="O136" i="4"/>
  <c r="M111" i="4"/>
  <c r="R105" i="4"/>
  <c r="M119" i="4"/>
  <c r="M115" i="4"/>
  <c r="G108" i="4"/>
  <c r="T117" i="4"/>
  <c r="M107" i="4"/>
  <c r="R133" i="4"/>
  <c r="I121" i="4"/>
  <c r="P121" i="4"/>
  <c r="K121" i="4"/>
  <c r="O108" i="4"/>
  <c r="T113" i="4"/>
  <c r="T118" i="4"/>
  <c r="M106" i="4"/>
  <c r="T107" i="4"/>
  <c r="M118" i="4"/>
  <c r="N136" i="4"/>
  <c r="K105" i="4"/>
  <c r="I135" i="4"/>
  <c r="M114" i="4"/>
  <c r="C136" i="4"/>
  <c r="K136" i="4"/>
  <c r="T119" i="4"/>
  <c r="R108" i="4"/>
  <c r="G105" i="4"/>
  <c r="N108" i="4"/>
  <c r="R134" i="4"/>
  <c r="E136" i="4"/>
  <c r="M109" i="4"/>
  <c r="T110" i="4"/>
  <c r="N105" i="4"/>
  <c r="O95" i="4"/>
  <c r="O112" i="4"/>
  <c r="M113" i="4"/>
  <c r="T106" i="4"/>
  <c r="G136" i="4"/>
  <c r="O121" i="4"/>
  <c r="T114" i="4"/>
  <c r="T109" i="4"/>
  <c r="P95" i="4"/>
  <c r="T111" i="4"/>
  <c r="I134" i="4"/>
  <c r="M110" i="4"/>
  <c r="S105" i="4"/>
  <c r="P108" i="4"/>
  <c r="K108" i="4"/>
  <c r="T115" i="4"/>
  <c r="I133" i="4"/>
  <c r="L136" i="4"/>
  <c r="AC62" i="4"/>
  <c r="T72" i="4" s="1"/>
  <c r="S135" i="8" l="1"/>
  <c r="S134" i="8"/>
  <c r="K126" i="8"/>
  <c r="Q126" i="8"/>
  <c r="L126" i="8"/>
  <c r="P126" i="8"/>
  <c r="T108" i="8"/>
  <c r="R136" i="8"/>
  <c r="H126" i="8"/>
  <c r="T105" i="8"/>
  <c r="M95" i="8"/>
  <c r="G126" i="8"/>
  <c r="T95" i="8"/>
  <c r="N126" i="8"/>
  <c r="M108" i="8"/>
  <c r="M121" i="8"/>
  <c r="M105" i="8"/>
  <c r="I126" i="8"/>
  <c r="O126" i="8"/>
  <c r="M112" i="8"/>
  <c r="I136" i="8"/>
  <c r="S133" i="8"/>
  <c r="W133" i="8" s="1"/>
  <c r="U143" i="8" s="1"/>
  <c r="V143" i="8" s="1"/>
  <c r="Y143" i="8" s="1"/>
  <c r="J126" i="8"/>
  <c r="S126" i="8"/>
  <c r="T121" i="8"/>
  <c r="R126" i="8"/>
  <c r="T112" i="8"/>
  <c r="S135" i="4"/>
  <c r="R136" i="4"/>
  <c r="M105" i="4"/>
  <c r="M108" i="4"/>
  <c r="S134" i="4"/>
  <c r="S133" i="4"/>
  <c r="T105" i="4"/>
  <c r="P126" i="4"/>
  <c r="O126" i="4"/>
  <c r="T108" i="4"/>
  <c r="I136" i="4"/>
  <c r="L112" i="4"/>
  <c r="T122" i="4"/>
  <c r="I112" i="4"/>
  <c r="R112" i="4"/>
  <c r="J112" i="4"/>
  <c r="K112" i="4"/>
  <c r="S112" i="4"/>
  <c r="G112" i="4"/>
  <c r="D124" i="4" l="1"/>
  <c r="D119" i="4"/>
  <c r="D115" i="4"/>
  <c r="D110" i="4"/>
  <c r="D104" i="4"/>
  <c r="D100" i="4"/>
  <c r="D96" i="4"/>
  <c r="D109" i="4"/>
  <c r="D99" i="4"/>
  <c r="D122" i="4"/>
  <c r="D113" i="4"/>
  <c r="D102" i="4"/>
  <c r="D125" i="4"/>
  <c r="D120" i="4"/>
  <c r="D116" i="4"/>
  <c r="D111" i="4"/>
  <c r="D106" i="4"/>
  <c r="D101" i="4"/>
  <c r="D97" i="4"/>
  <c r="D123" i="4"/>
  <c r="D118" i="4"/>
  <c r="D114" i="4"/>
  <c r="D103" i="4"/>
  <c r="D117" i="4"/>
  <c r="D107" i="4"/>
  <c r="D98" i="4"/>
  <c r="E125" i="4"/>
  <c r="E120" i="4"/>
  <c r="E116" i="4"/>
  <c r="E111" i="4"/>
  <c r="E106" i="4"/>
  <c r="E101" i="4"/>
  <c r="E97" i="4"/>
  <c r="E104" i="4"/>
  <c r="E96" i="4"/>
  <c r="E123" i="4"/>
  <c r="E118" i="4"/>
  <c r="E109" i="4"/>
  <c r="E99" i="4"/>
  <c r="E122" i="4"/>
  <c r="E117" i="4"/>
  <c r="E113" i="4"/>
  <c r="E107" i="4"/>
  <c r="E102" i="4"/>
  <c r="E98" i="4"/>
  <c r="E124" i="4"/>
  <c r="E119" i="4"/>
  <c r="E115" i="4"/>
  <c r="E110" i="4"/>
  <c r="E100" i="4"/>
  <c r="E114" i="4"/>
  <c r="E103" i="4"/>
  <c r="D123" i="8"/>
  <c r="D118" i="8"/>
  <c r="D114" i="8"/>
  <c r="D109" i="8"/>
  <c r="D103" i="8"/>
  <c r="D99" i="8"/>
  <c r="D124" i="8"/>
  <c r="D122" i="8"/>
  <c r="D119" i="8"/>
  <c r="D117" i="8"/>
  <c r="D115" i="8"/>
  <c r="D113" i="8"/>
  <c r="D110" i="8"/>
  <c r="D107" i="8"/>
  <c r="D104" i="8"/>
  <c r="D102" i="8"/>
  <c r="D100" i="8"/>
  <c r="D98" i="8"/>
  <c r="D96" i="8"/>
  <c r="D125" i="8"/>
  <c r="D120" i="8"/>
  <c r="D116" i="8"/>
  <c r="D111" i="8"/>
  <c r="D106" i="8"/>
  <c r="D101" i="8"/>
  <c r="D97" i="8"/>
  <c r="C123" i="4"/>
  <c r="C118" i="4"/>
  <c r="C114" i="4"/>
  <c r="C109" i="4"/>
  <c r="C103" i="4"/>
  <c r="C99" i="4"/>
  <c r="C113" i="4"/>
  <c r="C102" i="4"/>
  <c r="C125" i="4"/>
  <c r="C116" i="4"/>
  <c r="C106" i="4"/>
  <c r="C97" i="4"/>
  <c r="C124" i="4"/>
  <c r="C119" i="4"/>
  <c r="C115" i="4"/>
  <c r="C110" i="4"/>
  <c r="C104" i="4"/>
  <c r="C100" i="4"/>
  <c r="C96" i="4"/>
  <c r="C122" i="4"/>
  <c r="C121" i="4" s="1"/>
  <c r="C117" i="4"/>
  <c r="C107" i="4"/>
  <c r="C98" i="4"/>
  <c r="C120" i="4"/>
  <c r="C111" i="4"/>
  <c r="C101" i="4"/>
  <c r="C123" i="8"/>
  <c r="C118" i="8"/>
  <c r="C114" i="8"/>
  <c r="C109" i="8"/>
  <c r="C103" i="8"/>
  <c r="C99" i="8"/>
  <c r="C124" i="8"/>
  <c r="C115" i="8"/>
  <c r="C104" i="8"/>
  <c r="C96" i="8"/>
  <c r="C125" i="8"/>
  <c r="C116" i="8"/>
  <c r="C106" i="8"/>
  <c r="C97" i="8"/>
  <c r="C122" i="8"/>
  <c r="C117" i="8"/>
  <c r="C113" i="8"/>
  <c r="C107" i="8"/>
  <c r="C102" i="8"/>
  <c r="C98" i="8"/>
  <c r="C119" i="8"/>
  <c r="C110" i="8"/>
  <c r="C100" i="8"/>
  <c r="C120" i="8"/>
  <c r="C111" i="8"/>
  <c r="C101" i="8"/>
  <c r="E124" i="8"/>
  <c r="E122" i="8"/>
  <c r="E119" i="8"/>
  <c r="E117" i="8"/>
  <c r="E115" i="8"/>
  <c r="E113" i="8"/>
  <c r="E110" i="8"/>
  <c r="E107" i="8"/>
  <c r="E104" i="8"/>
  <c r="E102" i="8"/>
  <c r="E100" i="8"/>
  <c r="E98" i="8"/>
  <c r="E96" i="8"/>
  <c r="E123" i="8"/>
  <c r="E120" i="8"/>
  <c r="E116" i="8"/>
  <c r="E114" i="8"/>
  <c r="E109" i="8"/>
  <c r="E103" i="8"/>
  <c r="E99" i="8"/>
  <c r="E125" i="8"/>
  <c r="E118" i="8"/>
  <c r="E111" i="8"/>
  <c r="E106" i="8"/>
  <c r="E101" i="8"/>
  <c r="E97" i="8"/>
  <c r="S136" i="8"/>
  <c r="M126" i="8"/>
  <c r="T126" i="8"/>
  <c r="S136" i="4"/>
  <c r="T96" i="4"/>
  <c r="M120" i="4"/>
  <c r="H112" i="4"/>
  <c r="M112" i="4" s="1"/>
  <c r="Q121" i="4"/>
  <c r="M96" i="4"/>
  <c r="M122" i="4"/>
  <c r="G121" i="4"/>
  <c r="T120" i="4"/>
  <c r="Q112" i="4"/>
  <c r="T112" i="4" s="1"/>
  <c r="T124" i="4"/>
  <c r="M97" i="4"/>
  <c r="T125" i="4"/>
  <c r="T99" i="4"/>
  <c r="T97" i="4"/>
  <c r="M124" i="4"/>
  <c r="T123" i="4"/>
  <c r="M125" i="4"/>
  <c r="M104" i="4"/>
  <c r="E105" i="8" l="1"/>
  <c r="F111" i="8"/>
  <c r="U111" i="8" s="1"/>
  <c r="F119" i="8"/>
  <c r="U119" i="8" s="1"/>
  <c r="F104" i="8"/>
  <c r="U104" i="8" s="1"/>
  <c r="F103" i="8"/>
  <c r="U103" i="8" s="1"/>
  <c r="C95" i="4"/>
  <c r="C105" i="4"/>
  <c r="F107" i="8"/>
  <c r="U107" i="8" s="1"/>
  <c r="F99" i="8"/>
  <c r="U99" i="8" s="1"/>
  <c r="E108" i="8"/>
  <c r="C105" i="8"/>
  <c r="F106" i="8"/>
  <c r="U106" i="8" s="1"/>
  <c r="F96" i="8"/>
  <c r="U96" i="8" s="1"/>
  <c r="C95" i="8"/>
  <c r="C121" i="8"/>
  <c r="F122" i="8"/>
  <c r="U122" i="8" s="1"/>
  <c r="E121" i="8"/>
  <c r="F123" i="8"/>
  <c r="U123" i="8" s="1"/>
  <c r="C112" i="4"/>
  <c r="F101" i="8"/>
  <c r="U101" i="8" s="1"/>
  <c r="F118" i="8"/>
  <c r="U118" i="8" s="1"/>
  <c r="C108" i="4"/>
  <c r="F100" i="8"/>
  <c r="U100" i="8" s="1"/>
  <c r="F102" i="8"/>
  <c r="U102" i="8" s="1"/>
  <c r="F125" i="8"/>
  <c r="U125" i="8" s="1"/>
  <c r="F124" i="8"/>
  <c r="U124" i="8" s="1"/>
  <c r="F114" i="8"/>
  <c r="U114" i="8" s="1"/>
  <c r="D95" i="8"/>
  <c r="C112" i="8"/>
  <c r="F113" i="8"/>
  <c r="U113" i="8" s="1"/>
  <c r="C108" i="8"/>
  <c r="F109" i="8"/>
  <c r="U109" i="8" s="1"/>
  <c r="E112" i="8"/>
  <c r="F110" i="8"/>
  <c r="U110" i="8" s="1"/>
  <c r="F97" i="8"/>
  <c r="U97" i="8" s="1"/>
  <c r="E95" i="8"/>
  <c r="F120" i="8"/>
  <c r="U120" i="8" s="1"/>
  <c r="F98" i="8"/>
  <c r="U98" i="8" s="1"/>
  <c r="F117" i="8"/>
  <c r="U117" i="8" s="1"/>
  <c r="F116" i="8"/>
  <c r="U116" i="8" s="1"/>
  <c r="F115" i="8"/>
  <c r="U115" i="8" s="1"/>
  <c r="D105" i="8"/>
  <c r="D112" i="8"/>
  <c r="D121" i="8"/>
  <c r="D108" i="8"/>
  <c r="T100" i="4"/>
  <c r="M103" i="4"/>
  <c r="L121" i="4"/>
  <c r="M121" i="4" s="1"/>
  <c r="M102" i="4"/>
  <c r="M123" i="4"/>
  <c r="S95" i="4"/>
  <c r="S126" i="4" s="1"/>
  <c r="T104" i="4"/>
  <c r="J95" i="4"/>
  <c r="J126" i="4" s="1"/>
  <c r="M99" i="4"/>
  <c r="T103" i="4"/>
  <c r="T102" i="4"/>
  <c r="H95" i="4"/>
  <c r="H126" i="4" s="1"/>
  <c r="M100" i="4"/>
  <c r="M101" i="4"/>
  <c r="Q95" i="4"/>
  <c r="Q126" i="4" s="1"/>
  <c r="L95" i="4"/>
  <c r="R95" i="4"/>
  <c r="I95" i="4"/>
  <c r="I126" i="4" s="1"/>
  <c r="R121" i="4"/>
  <c r="T121" i="4" s="1"/>
  <c r="M98" i="4"/>
  <c r="K95" i="4"/>
  <c r="K126" i="4" s="1"/>
  <c r="T98" i="4"/>
  <c r="G95" i="4"/>
  <c r="F121" i="8" l="1"/>
  <c r="U121" i="8" s="1"/>
  <c r="F108" i="8"/>
  <c r="U108" i="8" s="1"/>
  <c r="E126" i="8"/>
  <c r="C126" i="4"/>
  <c r="F105" i="8"/>
  <c r="U105" i="8" s="1"/>
  <c r="D126" i="8"/>
  <c r="F112" i="8"/>
  <c r="U112" i="8" s="1"/>
  <c r="C126" i="8"/>
  <c r="F95" i="8"/>
  <c r="U95" i="8" s="1"/>
  <c r="L126" i="4"/>
  <c r="G126" i="4"/>
  <c r="M95" i="4"/>
  <c r="T101" i="4"/>
  <c r="N95" i="4"/>
  <c r="R126" i="4"/>
  <c r="F126" i="8" l="1"/>
  <c r="U126" i="8" s="1"/>
  <c r="M126" i="4"/>
  <c r="N126" i="4"/>
  <c r="T126" i="4" s="1"/>
  <c r="T95" i="4"/>
  <c r="D121" i="4"/>
  <c r="F100" i="4"/>
  <c r="U100" i="4" s="1"/>
  <c r="F101" i="4"/>
  <c r="U101" i="4" s="1"/>
  <c r="F113" i="4"/>
  <c r="U113" i="4" s="1"/>
  <c r="F114" i="4"/>
  <c r="U114" i="4" s="1"/>
  <c r="F117" i="4"/>
  <c r="U117" i="4" s="1"/>
  <c r="F119" i="4"/>
  <c r="U119" i="4" s="1"/>
  <c r="F120" i="4"/>
  <c r="U120" i="4" s="1"/>
  <c r="F123" i="4"/>
  <c r="U123" i="4" s="1"/>
  <c r="F96" i="4"/>
  <c r="U96" i="4" s="1"/>
  <c r="F97" i="4"/>
  <c r="U97" i="4" s="1"/>
  <c r="F98" i="4"/>
  <c r="U98" i="4" s="1"/>
  <c r="F99" i="4"/>
  <c r="U99" i="4" s="1"/>
  <c r="F111" i="4"/>
  <c r="U111" i="4" s="1"/>
  <c r="F124" i="4"/>
  <c r="U124" i="4" s="1"/>
  <c r="F125" i="4"/>
  <c r="U125" i="4" s="1"/>
  <c r="F118" i="4"/>
  <c r="U118" i="4" s="1"/>
  <c r="E121" i="4"/>
  <c r="D108" i="4"/>
  <c r="D95" i="4"/>
  <c r="F110" i="4"/>
  <c r="U110" i="4" s="1"/>
  <c r="F102" i="4"/>
  <c r="U102" i="4" s="1"/>
  <c r="F115" i="4"/>
  <c r="U115" i="4" s="1"/>
  <c r="F107" i="4"/>
  <c r="U107" i="4" s="1"/>
  <c r="F103" i="4"/>
  <c r="U103" i="4" s="1"/>
  <c r="D112" i="4"/>
  <c r="D105" i="4"/>
  <c r="F104" i="4"/>
  <c r="U104" i="4" s="1"/>
  <c r="F116" i="4"/>
  <c r="U116" i="4" s="1"/>
  <c r="F121" i="4" l="1"/>
  <c r="U121" i="4" s="1"/>
  <c r="E105" i="4"/>
  <c r="F105" i="4" s="1"/>
  <c r="U105" i="4" s="1"/>
  <c r="F106" i="4"/>
  <c r="U106" i="4" s="1"/>
  <c r="E112" i="4"/>
  <c r="F112" i="4" s="1"/>
  <c r="U112" i="4" s="1"/>
  <c r="E108" i="4"/>
  <c r="F108" i="4" s="1"/>
  <c r="U108" i="4" s="1"/>
  <c r="E95" i="4"/>
  <c r="F95" i="4" s="1"/>
  <c r="U95" i="4" s="1"/>
  <c r="D126" i="4"/>
  <c r="F109" i="4"/>
  <c r="U109" i="4" s="1"/>
  <c r="F122" i="4"/>
  <c r="U122" i="4" s="1"/>
  <c r="E126" i="4" l="1"/>
  <c r="F126" i="4" s="1"/>
  <c r="U126" i="4" s="1"/>
  <c r="B146" i="4"/>
  <c r="A4" i="8"/>
  <c r="B146" i="8"/>
  <c r="A1" i="8"/>
  <c r="A8" i="6"/>
  <c r="B148" i="8"/>
  <c r="S6" i="4" l="1"/>
  <c r="B8" i="4"/>
  <c r="B90" i="4"/>
  <c r="A1" i="2"/>
  <c r="AD62" i="4" l="1"/>
  <c r="B14" i="3"/>
  <c r="B15" i="3"/>
  <c r="B16" i="3"/>
  <c r="B17" i="3"/>
  <c r="B18" i="3"/>
  <c r="B19" i="3"/>
  <c r="B21" i="3"/>
  <c r="A4" i="4"/>
  <c r="A4" i="3"/>
  <c r="B7" i="3"/>
  <c r="J6" i="3"/>
  <c r="L6" i="3"/>
  <c r="B10" i="3"/>
  <c r="B13" i="3"/>
  <c r="B102" i="1"/>
  <c r="B105" i="1"/>
  <c r="B106" i="1"/>
  <c r="B107" i="1"/>
  <c r="B108" i="1"/>
  <c r="B109" i="1"/>
  <c r="B112" i="1"/>
  <c r="B114" i="1"/>
  <c r="B117" i="1"/>
  <c r="B118" i="1"/>
  <c r="B119" i="1"/>
  <c r="B120" i="1"/>
  <c r="B121" i="1"/>
  <c r="B122" i="1"/>
  <c r="B123" i="1"/>
  <c r="B23" i="3"/>
  <c r="C136" i="1"/>
  <c r="B135" i="1"/>
  <c r="B133" i="1"/>
  <c r="B131" i="1"/>
  <c r="B130" i="1"/>
  <c r="B129" i="1"/>
  <c r="B128" i="1"/>
  <c r="B89" i="1"/>
  <c r="B90" i="1"/>
  <c r="B91" i="1"/>
  <c r="B92" i="1"/>
  <c r="B93" i="1"/>
  <c r="B94" i="1"/>
  <c r="B95" i="1"/>
  <c r="B96" i="1"/>
  <c r="B97" i="1"/>
  <c r="B98" i="1"/>
  <c r="B99" i="1"/>
  <c r="B100" i="1"/>
  <c r="B101" i="1"/>
  <c r="B113" i="1"/>
  <c r="B126" i="1"/>
  <c r="B127" i="1"/>
  <c r="R143" i="4" l="1"/>
  <c r="I143" i="4"/>
  <c r="R79" i="4"/>
  <c r="I79" i="4"/>
  <c r="B138" i="1"/>
  <c r="Y143" i="4" l="1"/>
  <c r="Y79" i="4"/>
  <c r="J11" i="1"/>
  <c r="K11" i="1"/>
  <c r="L11" i="1"/>
  <c r="M11" i="1"/>
  <c r="L4" i="1" l="1"/>
  <c r="I11" i="1"/>
  <c r="H11" i="1"/>
  <c r="G11" i="1"/>
  <c r="F12" i="1"/>
  <c r="E12" i="1"/>
  <c r="A5" i="2"/>
  <c r="E11" i="1"/>
  <c r="D11" i="1"/>
  <c r="C11" i="1"/>
  <c r="B11" i="1"/>
  <c r="B10" i="1"/>
  <c r="F8" i="1"/>
  <c r="L8" i="1"/>
  <c r="B5" i="1"/>
  <c r="A7" i="2"/>
  <c r="A4" i="2"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<sst xmlns="http://schemas.openxmlformats.org/spreadsheetml/2006/main" count="2071" uniqueCount="1745">
  <si>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</si>
  <si>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</si>
  <si>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</si>
  <si>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</si>
  <si>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</si>
  <si>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</si>
  <si>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</si>
  <si>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</si>
  <si>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</si>
  <si>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</si>
  <si>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</si>
  <si>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</si>
  <si>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</si>
  <si>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</si>
  <si>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</si>
  <si>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</si>
  <si>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</si>
  <si>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</si>
  <si>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</si>
  <si>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</si>
  <si>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</si>
  <si>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</si>
  <si>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</si>
  <si>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</si>
  <si>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</si>
  <si>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</si>
  <si>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</si>
  <si>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</si>
  <si>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</si>
  <si>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</si>
  <si>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</si>
  <si>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</si>
  <si>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</si>
  <si>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</si>
  <si>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</si>
  <si>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</si>
  <si>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</si>
  <si>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</si>
  <si>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</si>
  <si>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</si>
  <si>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</si>
  <si>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</si>
  <si>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</si>
  <si>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</si>
  <si>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</si>
  <si>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</si>
  <si>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</si>
  <si>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</si>
  <si>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</si>
  <si>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</si>
  <si>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</si>
  <si>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</si>
  <si>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</si>
  <si>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</si>
  <si>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</si>
  <si>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</si>
  <si>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</si>
  <si>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</si>
  <si>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</si>
  <si>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</si>
  <si>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</si>
  <si>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</si>
  <si>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</si>
  <si>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</si>
  <si>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</si>
  <si>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</si>
  <si>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</si>
  <si>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</si>
  <si>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</si>
  <si>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</si>
  <si>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</si>
  <si>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</si>
  <si>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</si>
  <si>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</si>
  <si>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</si>
  <si>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</si>
  <si>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</si>
  <si>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</si>
  <si>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</si>
  <si>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</si>
  <si>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</si>
  <si>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</si>
  <si>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</si>
  <si>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</si>
  <si>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</si>
  <si>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</si>
  <si>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</si>
  <si>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</si>
  <si>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</si>
  <si>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</si>
  <si>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</si>
  <si>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</si>
  <si>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</si>
  <si>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</si>
  <si>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</si>
  <si>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</si>
  <si>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</si>
  <si>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</si>
  <si>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</si>
  <si>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</si>
  <si>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</si>
  <si>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</si>
  <si>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</si>
  <si>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</si>
  <si>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</si>
  <si>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</si>
  <si>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</si>
  <si>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</si>
  <si>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</si>
  <si>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</si>
  <si>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</si>
  <si>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</si>
  <si>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</si>
  <si>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</si>
  <si>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</si>
  <si>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</si>
  <si>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</si>
  <si>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</si>
  <si>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</si>
  <si>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</si>
  <si>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</si>
  <si>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</si>
  <si>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</si>
  <si>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</si>
  <si>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</si>
  <si>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</si>
  <si>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</si>
  <si>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</si>
  <si>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</si>
  <si>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</si>
  <si>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</si>
  <si>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</si>
  <si>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</si>
  <si>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</si>
  <si>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</si>
  <si>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</si>
  <si>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</si>
  <si>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</si>
  <si>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</si>
  <si>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</si>
  <si>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</si>
  <si>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</si>
  <si>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</si>
  <si>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</si>
  <si>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</si>
  <si>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</si>
  <si>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</si>
  <si>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</si>
  <si>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</si>
  <si>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</si>
  <si>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</si>
  <si>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</si>
  <si>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</si>
  <si>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</si>
  <si>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</si>
  <si>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</si>
  <si>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</si>
  <si>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</si>
  <si>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</si>
  <si>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</si>
  <si>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</si>
  <si>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</si>
  <si>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</si>
  <si>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</si>
  <si>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</si>
  <si>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</si>
  <si>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</si>
  <si>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</si>
  <si>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</si>
  <si>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</si>
  <si>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</si>
  <si>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</si>
  <si>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</si>
  <si>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</si>
  <si>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</si>
  <si>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</si>
  <si>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</si>
  <si>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</si>
  <si>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</si>
  <si>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</si>
  <si>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</si>
  <si>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</si>
  <si>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</si>
  <si>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</si>
  <si>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</si>
  <si>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</si>
  <si>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</si>
  <si>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</si>
  <si>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</si>
  <si>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</si>
  <si>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</si>
  <si>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</si>
  <si>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</si>
  <si>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</si>
  <si>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</si>
  <si>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</si>
  <si>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</si>
  <si>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</si>
  <si>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</si>
  <si>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</si>
  <si>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</si>
  <si>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</si>
  <si>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</si>
  <si>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</si>
  <si>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</si>
  <si>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</si>
  <si>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</si>
  <si>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</si>
  <si>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</si>
  <si>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</si>
  <si>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</si>
  <si>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</si>
  <si>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</si>
  <si>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</si>
  <si>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</si>
  <si>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</si>
  <si>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</si>
  <si>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</si>
  <si>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</si>
  <si>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</si>
  <si>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</si>
  <si>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</si>
  <si>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</si>
  <si>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</si>
  <si>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</si>
  <si>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</si>
  <si>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</si>
  <si>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</si>
  <si>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</si>
  <si>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</si>
  <si>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</si>
  <si>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</si>
  <si>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</si>
  <si>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</si>
  <si>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</si>
  <si>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</si>
  <si>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</si>
  <si>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</si>
  <si>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</si>
  <si>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</si>
  <si>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</si>
  <si>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</si>
  <si>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</si>
  <si>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</si>
  <si>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</si>
  <si>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</si>
  <si>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</si>
  <si>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</si>
  <si>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</si>
  <si>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</si>
  <si>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</si>
  <si>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</si>
  <si>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</si>
  <si>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</si>
  <si>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</si>
  <si>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</si>
  <si>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</si>
  <si>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</si>
  <si>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</si>
  <si>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</si>
  <si>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</si>
  <si>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</si>
  <si>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</si>
  <si>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</si>
  <si>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</si>
  <si>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</si>
  <si>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</si>
  <si>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</si>
  <si>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</si>
  <si>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</si>
  <si>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</si>
  <si>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</si>
  <si>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</si>
  <si>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</si>
  <si>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</si>
  <si>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</si>
  <si>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</si>
  <si>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</si>
  <si>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</si>
  <si>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</si>
  <si>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</si>
  <si>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</si>
  <si>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</si>
  <si>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</si>
  <si>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</si>
  <si>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</si>
  <si>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</si>
  <si>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</si>
  <si>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</si>
  <si>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</si>
  <si>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</si>
  <si>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</si>
  <si>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</si>
  <si>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</si>
  <si>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</si>
  <si>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</si>
  <si>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</si>
  <si>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</si>
  <si>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</si>
  <si>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</si>
  <si>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</si>
  <si>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</si>
  <si>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</si>
  <si>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</si>
  <si>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</si>
  <si>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</si>
  <si>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</si>
  <si>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</si>
  <si>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</si>
  <si>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</si>
  <si>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</si>
  <si>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</si>
  <si>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</si>
  <si>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</si>
  <si>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</si>
  <si>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</si>
  <si>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</si>
  <si>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</si>
  <si>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</si>
  <si>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</si>
  <si>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</si>
  <si>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</si>
  <si>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</si>
  <si>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</si>
  <si>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</si>
  <si>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</si>
  <si>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</si>
  <si>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</si>
  <si>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</si>
  <si>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</si>
  <si>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</si>
  <si>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</si>
  <si>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</si>
  <si>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</si>
  <si>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</si>
  <si>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</si>
  <si>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</si>
  <si>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</si>
  <si>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</si>
  <si>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</si>
  <si>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</si>
  <si>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</si>
  <si>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</si>
  <si>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</si>
  <si>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</si>
  <si>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</si>
  <si>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</si>
  <si>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</si>
  <si>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</si>
  <si>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</si>
  <si>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</si>
  <si>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</si>
  <si>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</si>
  <si>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</si>
  <si>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</si>
  <si>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</si>
  <si>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</si>
  <si>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</si>
  <si>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</si>
  <si>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</si>
  <si>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</si>
  <si>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</si>
  <si>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</si>
  <si>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</si>
  <si>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</si>
  <si>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</si>
  <si>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</si>
  <si>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</si>
  <si>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</si>
  <si>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</si>
  <si>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</si>
  <si>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</si>
  <si>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</si>
  <si>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</si>
  <si>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</si>
  <si>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</si>
  <si>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</si>
  <si>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</si>
  <si>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</si>
  <si>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</si>
  <si>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</si>
  <si>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</si>
  <si>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</si>
  <si>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</si>
  <si>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</si>
  <si>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</si>
  <si>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</si>
  <si>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</si>
  <si>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</si>
  <si>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</si>
  <si>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</si>
  <si>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</si>
  <si>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</si>
  <si>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</si>
  <si>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</si>
  <si>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</si>
  <si>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</si>
  <si>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</si>
  <si>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</si>
  <si>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</si>
  <si>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</si>
  <si>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</si>
  <si>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</si>
  <si>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</si>
  <si>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</si>
  <si>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</si>
  <si>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</si>
  <si>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</si>
  <si>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</si>
  <si>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</si>
  <si>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</si>
  <si>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</si>
  <si>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</si>
  <si>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</si>
  <si>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</si>
  <si>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</si>
  <si>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</si>
  <si>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</si>
  <si>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</si>
  <si>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</si>
  <si>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</si>
  <si>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</si>
  <si>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</si>
  <si>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</si>
  <si>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</si>
  <si>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</si>
  <si>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</si>
  <si>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</si>
  <si>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</si>
  <si>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</si>
  <si>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</si>
  <si>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</si>
  <si>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</si>
  <si>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</si>
  <si>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</si>
  <si>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</si>
  <si>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</si>
  <si>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</si>
  <si>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</si>
  <si>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</si>
  <si>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</si>
  <si>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</si>
  <si>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</si>
  <si>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</si>
  <si>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</si>
  <si>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</si>
  <si>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</si>
  <si>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</si>
  <si>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</si>
  <si>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</si>
  <si>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</si>
  <si>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</si>
  <si>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</si>
  <si>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</si>
  <si>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</si>
  <si>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</si>
  <si>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</si>
  <si>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</si>
  <si>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</si>
  <si>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</si>
  <si>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</si>
  <si>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</si>
  <si>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</si>
  <si>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</si>
  <si>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</si>
  <si>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</si>
  <si>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</si>
  <si>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</si>
  <si>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</si>
  <si>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</si>
  <si>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</si>
  <si>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</si>
  <si>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</si>
  <si>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</si>
  <si>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</si>
  <si>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</si>
  <si>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</si>
  <si>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</si>
  <si>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</si>
  <si>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</si>
  <si>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</si>
  <si>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</si>
  <si>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</si>
  <si>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</si>
  <si>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</si>
  <si>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</si>
  <si>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</si>
  <si>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</si>
  <si>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</si>
  <si>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</si>
  <si>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</si>
  <si>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</si>
  <si>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</si>
  <si>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</si>
  <si>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</si>
  <si>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</si>
  <si>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</si>
  <si>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</si>
  <si>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</si>
  <si>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</si>
  <si>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</si>
  <si>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</si>
  <si>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</si>
  <si>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</si>
  <si>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</si>
  <si>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</si>
  <si>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</si>
  <si>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</si>
  <si>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</si>
  <si>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</si>
  <si>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</si>
  <si>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</si>
  <si>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</si>
  <si>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</si>
  <si>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</si>
  <si>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</si>
  <si>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</si>
  <si>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</si>
  <si>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</si>
  <si>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</si>
  <si>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</si>
  <si>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</si>
  <si>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</si>
  <si>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</si>
  <si>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</si>
  <si>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</si>
  <si>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</si>
  <si>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</si>
  <si>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</si>
  <si>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</si>
  <si>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</si>
  <si>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</si>
  <si>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</si>
  <si>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</si>
  <si>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</si>
  <si>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</si>
  <si>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</si>
  <si>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</si>
  <si>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</si>
  <si>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</si>
  <si>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</si>
  <si>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</si>
  <si>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</si>
  <si>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</si>
  <si>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</si>
  <si>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</si>
  <si>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</si>
  <si>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</si>
  <si>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</si>
  <si>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</si>
  <si>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</si>
  <si>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</si>
  <si>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</si>
  <si>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</si>
  <si>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</si>
  <si>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</si>
  <si>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</si>
  <si>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</si>
  <si>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</si>
  <si>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</si>
  <si>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</si>
  <si>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</si>
  <si>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</si>
  <si>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</si>
  <si>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</si>
  <si>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</si>
  <si>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</si>
  <si>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</si>
  <si>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</si>
  <si>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</si>
  <si>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</si>
  <si>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</si>
  <si>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</si>
  <si>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</si>
  <si>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</si>
  <si>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</si>
  <si>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</si>
  <si>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</si>
  <si>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</si>
  <si>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</si>
  <si>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</si>
  <si>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</si>
  <si>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</si>
  <si>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</si>
  <si>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</si>
  <si>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</si>
  <si>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</si>
  <si>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</si>
  <si>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</si>
  <si>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</si>
  <si>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</si>
  <si>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</si>
  <si>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</si>
  <si>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</si>
  <si>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</si>
  <si>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</si>
  <si>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</si>
  <si>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</si>
  <si>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</si>
  <si>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</si>
  <si>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</si>
  <si>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</si>
  <si>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</si>
  <si>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</si>
  <si>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</si>
  <si>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</si>
  <si>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</si>
  <si>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</si>
  <si>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</si>
  <si>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</si>
  <si>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</si>
  <si>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</si>
  <si>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</si>
  <si>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</si>
  <si>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</si>
  <si>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</si>
  <si>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</si>
  <si>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</si>
  <si>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</si>
  <si>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</si>
  <si>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</si>
  <si>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</si>
  <si>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</si>
  <si>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</si>
  <si>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</si>
  <si>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</si>
  <si>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</si>
  <si>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</si>
  <si>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</si>
  <si>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</si>
  <si>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</si>
  <si>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</si>
  <si>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</si>
  <si>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</si>
  <si>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</si>
  <si>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</si>
  <si>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</si>
  <si>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</si>
  <si>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</si>
  <si>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</si>
  <si>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</si>
  <si>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</si>
  <si>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</si>
  <si>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</si>
  <si>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</si>
  <si>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</si>
  <si>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</si>
  <si>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</si>
  <si>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</si>
  <si>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</si>
  <si>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</si>
  <si>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</si>
  <si>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</si>
  <si>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</si>
  <si>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</si>
  <si>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</si>
  <si>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</si>
  <si>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</si>
  <si>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</si>
  <si>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</si>
  <si>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</si>
  <si>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</si>
  <si>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</si>
  <si>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</si>
  <si>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</si>
  <si>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</si>
  <si>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</si>
  <si>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</si>
  <si>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</si>
  <si>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</si>
  <si>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</si>
  <si>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</si>
  <si>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</si>
  <si>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</si>
  <si>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</si>
  <si>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</si>
  <si>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</si>
  <si>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</si>
  <si>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</si>
  <si>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</si>
  <si>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</si>
  <si>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</si>
  <si>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</si>
  <si>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</si>
  <si>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</si>
  <si>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</si>
  <si>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</si>
  <si>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</si>
  <si>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</si>
  <si>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</si>
  <si>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</si>
  <si>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</si>
  <si>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</si>
  <si>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</si>
  <si>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</si>
  <si>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</si>
  <si>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</si>
  <si>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</si>
  <si>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</si>
  <si>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</si>
  <si>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</si>
  <si>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</si>
  <si>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</si>
  <si>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</si>
  <si>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</si>
  <si>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</si>
  <si>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</si>
  <si>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</si>
  <si>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</si>
  <si>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</si>
  <si>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</si>
  <si>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</si>
  <si>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</si>
  <si>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</si>
  <si>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</si>
  <si>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</si>
  <si>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</si>
  <si>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</si>
  <si>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</si>
  <si>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</si>
  <si>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</si>
  <si>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</si>
  <si>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</si>
  <si>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</si>
  <si>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</si>
  <si>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</si>
  <si>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</si>
  <si>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</si>
  <si>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</si>
  <si>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</si>
  <si>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</si>
  <si>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</si>
  <si>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</si>
  <si>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</si>
  <si>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</si>
  <si>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</si>
  <si>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</si>
  <si>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</si>
  <si>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</si>
  <si>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</si>
  <si>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</si>
  <si>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</si>
  <si>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</si>
  <si>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</si>
  <si>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</si>
  <si>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</si>
  <si>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</si>
  <si>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</si>
  <si>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</si>
  <si>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</si>
  <si>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</si>
  <si>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</si>
  <si>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</si>
  <si>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</si>
  <si>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</si>
  <si>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</si>
  <si>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</si>
  <si>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</si>
  <si>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</si>
  <si>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</si>
  <si>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</si>
  <si>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</si>
  <si>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</si>
  <si>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</si>
  <si>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</si>
  <si>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</si>
  <si>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</si>
  <si>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</si>
  <si>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</si>
  <si>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</si>
  <si>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</si>
  <si>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</si>
  <si>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</si>
  <si>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</si>
  <si>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</si>
  <si>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</si>
  <si>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</si>
  <si>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</si>
  <si>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</si>
  <si>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</si>
  <si>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</si>
  <si>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</si>
  <si>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</si>
  <si>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</si>
  <si>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</si>
  <si>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</si>
  <si>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</si>
  <si>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</si>
  <si>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</si>
  <si>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</si>
  <si>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</si>
  <si>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</si>
  <si>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</si>
  <si>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</si>
  <si>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</si>
  <si>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</si>
  <si>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</si>
  <si>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</si>
  <si>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</si>
  <si>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</si>
  <si>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</si>
  <si>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</si>
  <si>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</si>
  <si>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</si>
  <si>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</si>
  <si>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</si>
  <si>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</si>
  <si>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</si>
  <si>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</si>
  <si>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</si>
  <si>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</si>
  <si>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</si>
  <si>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</si>
  <si>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</si>
  <si>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</si>
  <si>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</si>
  <si>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</si>
  <si>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</si>
  <si>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</si>
  <si>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</si>
  <si>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</si>
  <si>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</si>
  <si>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</si>
  <si>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</si>
  <si>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</si>
  <si>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</si>
  <si>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</si>
  <si>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</si>
  <si>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</si>
  <si>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</si>
  <si>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</si>
  <si>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</si>
  <si>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</si>
  <si>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</si>
  <si>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</si>
  <si>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</si>
  <si>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</si>
  <si>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</si>
  <si>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</si>
  <si>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</si>
  <si>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</si>
  <si>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</si>
  <si>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</si>
  <si>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</si>
  <si>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</si>
  <si>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</si>
  <si>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</si>
  <si>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</si>
  <si>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</si>
  <si>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</si>
  <si>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</si>
  <si>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</si>
  <si>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</si>
  <si>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</si>
  <si>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</si>
  <si>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</si>
  <si>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</si>
  <si>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</si>
  <si>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</si>
  <si>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</si>
  <si>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</si>
  <si>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</si>
  <si>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</si>
  <si>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</si>
  <si>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</si>
  <si>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</si>
  <si>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</si>
  <si>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</si>
  <si>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</si>
  <si>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</si>
  <si>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</si>
  <si>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</si>
  <si>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</si>
  <si>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</si>
  <si>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</si>
  <si>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</si>
  <si>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</si>
  <si>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</si>
  <si>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</si>
  <si>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</si>
  <si>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</si>
  <si>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</si>
  <si>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</si>
  <si>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</si>
  <si>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</si>
  <si>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</si>
  <si>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</si>
  <si>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</si>
  <si>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</si>
  <si>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</si>
  <si>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</si>
  <si>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</si>
  <si>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</si>
  <si>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</si>
  <si>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</si>
  <si>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</si>
  <si>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</si>
  <si>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</si>
  <si>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</si>
  <si>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</si>
  <si>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</si>
  <si>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</si>
  <si>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</si>
  <si>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</si>
  <si>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</si>
  <si>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</si>
  <si>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</si>
  <si>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</si>
  <si>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</si>
  <si>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</si>
  <si>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</si>
  <si>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</si>
  <si>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</si>
  <si>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</si>
  <si>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</si>
  <si>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</si>
  <si>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</si>
  <si>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</si>
  <si>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</si>
  <si>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</si>
  <si>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</si>
  <si>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</si>
  <si>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</si>
  <si>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</si>
  <si>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</si>
  <si>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</si>
  <si>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</si>
  <si>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</si>
  <si>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</si>
  <si>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</si>
  <si>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</si>
  <si>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</si>
  <si>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</si>
  <si>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</si>
  <si>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</si>
  <si>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</si>
  <si>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</si>
  <si>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</si>
  <si>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</si>
  <si>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</si>
  <si>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</si>
  <si>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</si>
  <si>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</si>
  <si>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</si>
  <si>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</si>
  <si>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</si>
  <si>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</si>
  <si>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</si>
  <si>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</si>
  <si>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</si>
  <si>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</si>
  <si>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</si>
  <si>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</si>
  <si>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</si>
  <si>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</si>
  <si>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</si>
  <si>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</si>
  <si>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</si>
  <si>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</si>
  <si>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</si>
  <si>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</si>
  <si>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</si>
  <si>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</si>
  <si>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</si>
  <si>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</si>
  <si>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</si>
  <si>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</si>
  <si>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</si>
  <si>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</si>
  <si>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</si>
  <si>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</si>
  <si>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</si>
  <si>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</si>
  <si>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</si>
  <si>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</si>
  <si>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</si>
  <si>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</si>
  <si>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</si>
  <si>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</si>
  <si>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</si>
  <si>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</si>
  <si>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</si>
  <si>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</si>
  <si>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</si>
  <si>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</si>
  <si>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</si>
  <si>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</si>
  <si>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</si>
  <si>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</si>
  <si>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</si>
  <si>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</si>
  <si>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</si>
  <si>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</si>
  <si>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</si>
  <si>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</si>
  <si>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</si>
  <si>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</si>
  <si>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</si>
  <si>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</si>
  <si>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</si>
  <si>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</si>
  <si>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</si>
  <si>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</si>
  <si>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</si>
  <si>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</si>
  <si>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</si>
  <si>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</si>
  <si>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</si>
  <si>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</si>
  <si>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</si>
  <si>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</si>
  <si>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</si>
  <si>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</si>
  <si>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</si>
  <si>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</si>
  <si>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</si>
  <si>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</si>
  <si>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</si>
  <si>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</si>
  <si>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</si>
  <si>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</si>
  <si>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</si>
  <si>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</si>
  <si>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</si>
  <si>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</si>
  <si>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</si>
  <si>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</si>
  <si>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</si>
  <si>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</si>
  <si>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</si>
  <si>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</si>
  <si>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</si>
  <si>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</si>
  <si>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</si>
  <si>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</si>
  <si>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</si>
  <si>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</si>
  <si>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</si>
  <si>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</si>
  <si>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</si>
  <si>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</si>
  <si>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</si>
  <si>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</si>
  <si>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</si>
  <si>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</si>
  <si>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</si>
  <si>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</si>
  <si>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</si>
  <si>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</si>
  <si>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</si>
  <si>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</si>
  <si>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</si>
  <si>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</si>
  <si>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</si>
  <si>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</si>
  <si>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</si>
  <si>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</si>
  <si>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</si>
  <si>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</si>
  <si>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</si>
  <si>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</si>
  <si>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</si>
  <si>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</si>
  <si>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</si>
  <si>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</si>
  <si>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</si>
  <si>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</si>
  <si>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</si>
  <si>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</si>
  <si>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</si>
  <si>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</si>
  <si>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</si>
  <si>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</si>
  <si>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</si>
  <si>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</si>
  <si>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</si>
  <si>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</si>
  <si>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</si>
  <si>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</si>
  <si>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</si>
  <si>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</si>
  <si>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</si>
  <si>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</si>
  <si>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</si>
  <si>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</si>
  <si>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</si>
  <si>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</si>
  <si>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</si>
  <si>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</si>
  <si>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</si>
  <si>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</si>
  <si>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</si>
  <si>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</si>
  <si>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</si>
  <si>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</si>
  <si>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</si>
  <si>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</si>
  <si>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</si>
  <si>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</si>
  <si>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</si>
  <si>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</si>
  <si>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</si>
  <si>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</si>
  <si>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</si>
  <si>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</si>
  <si>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</si>
  <si>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</si>
  <si>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</si>
  <si>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</si>
  <si>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</si>
  <si>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</si>
  <si>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</si>
  <si>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</si>
  <si>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</si>
  <si>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</si>
  <si>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</si>
  <si>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</si>
  <si>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</si>
  <si>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</si>
  <si>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</si>
  <si>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</si>
  <si>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</si>
  <si>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</si>
  <si>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</si>
  <si>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</si>
  <si>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</si>
  <si>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</si>
  <si>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</si>
  <si>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</si>
  <si>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</si>
  <si>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</si>
  <si>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</si>
  <si>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</si>
  <si>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</si>
  <si>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</si>
  <si>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</si>
  <si>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</si>
  <si>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</si>
  <si>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</si>
  <si>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</si>
  <si>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</si>
  <si>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</si>
  <si>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</si>
  <si>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</si>
  <si>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</si>
  <si>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</si>
  <si>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</si>
  <si>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</si>
  <si>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</si>
  <si>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</si>
  <si>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</si>
  <si>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</si>
  <si>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</si>
  <si>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</si>
  <si>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</si>
  <si>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</si>
  <si>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</si>
  <si>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</si>
  <si>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</si>
  <si>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</si>
  <si>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</si>
  <si>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</si>
  <si>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</si>
  <si>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</si>
  <si>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</si>
  <si>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</si>
  <si>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</si>
  <si>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</si>
  <si>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</si>
  <si>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</si>
  <si>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</si>
  <si>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</si>
  <si>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</si>
  <si>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</si>
  <si>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</si>
  <si>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</si>
  <si>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</si>
  <si>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</si>
  <si>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</si>
  <si>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</si>
  <si>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</si>
  <si>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</si>
  <si>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</si>
  <si>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</si>
  <si>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</si>
  <si>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</si>
  <si>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</si>
  <si>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</si>
  <si>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</si>
  <si>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</si>
  <si>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</si>
  <si>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</si>
  <si>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</si>
  <si>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</si>
  <si>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</si>
  <si>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</si>
  <si>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</si>
  <si>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</si>
  <si>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</si>
  <si>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</si>
  <si>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</si>
  <si>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</si>
  <si>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</si>
  <si>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</si>
  <si>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</si>
  <si>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</si>
  <si>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</si>
  <si>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</si>
  <si>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</si>
  <si>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</si>
  <si>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</si>
  <si>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</si>
  <si>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</si>
  <si>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</si>
  <si>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</si>
  <si>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</si>
  <si>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</si>
  <si>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</si>
  <si>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</si>
  <si>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</si>
  <si>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</si>
  <si>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</si>
  <si>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</si>
  <si>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</si>
  <si>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</si>
  <si>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</si>
  <si>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</si>
  <si>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</si>
  <si>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</si>
  <si>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</si>
  <si>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</si>
  <si>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</si>
  <si>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</si>
  <si>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</si>
  <si>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</si>
  <si>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</si>
  <si>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</si>
  <si>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</si>
  <si>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</si>
  <si>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</si>
  <si>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</si>
  <si>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</si>
  <si>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</si>
  <si>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</si>
  <si>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</si>
  <si>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</si>
  <si>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</si>
  <si>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</si>
  <si>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</si>
  <si>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</si>
  <si>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</si>
  <si>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</si>
  <si>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</si>
  <si>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</si>
  <si>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</si>
  <si>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</si>
  <si>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</si>
  <si>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</si>
  <si>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</si>
  <si>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</si>
  <si>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</si>
  <si>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</si>
  <si>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</si>
  <si>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</si>
  <si>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</si>
  <si>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</si>
  <si>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</si>
  <si>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</si>
  <si>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</si>
  <si>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</si>
  <si>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</si>
  <si>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</si>
  <si>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</si>
  <si>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</si>
  <si>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</si>
  <si>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</si>
  <si>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</si>
  <si>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</si>
  <si>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</si>
  <si>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</si>
  <si>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</si>
  <si>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</si>
  <si>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</si>
  <si>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</si>
  <si>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</si>
  <si>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</si>
  <si>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</si>
  <si>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</si>
  <si>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</si>
  <si>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</si>
  <si>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</si>
  <si>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</si>
  <si>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</si>
  <si>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</si>
  <si>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</si>
  <si>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</si>
  <si>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</si>
  <si>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</si>
  <si>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</si>
  <si>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</si>
  <si>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</si>
  <si>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</si>
  <si>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</si>
  <si>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</si>
  <si>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</si>
  <si>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</si>
  <si>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</si>
  <si>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</si>
  <si>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</si>
  <si>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</si>
  <si>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</si>
  <si>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</si>
  <si>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</si>
  <si>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</si>
  <si>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</si>
  <si>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</si>
  <si>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</si>
  <si>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</si>
  <si>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</si>
  <si>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</si>
  <si>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</si>
  <si>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</si>
  <si>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</si>
  <si>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</si>
  <si>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</si>
  <si>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</si>
  <si>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</si>
  <si>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</si>
  <si>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</si>
  <si>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</si>
  <si>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</si>
  <si>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</si>
  <si>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</si>
  <si>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</si>
  <si>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</si>
  <si>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</si>
  <si>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</si>
  <si>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</si>
  <si>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</si>
  <si>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</si>
  <si>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</si>
  <si>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</si>
  <si>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</si>
  <si>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</si>
  <si>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</si>
  <si>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</si>
  <si>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</si>
  <si>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</si>
  <si>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</si>
  <si>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</si>
  <si>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</si>
  <si>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</si>
  <si>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</si>
  <si>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</si>
  <si>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</si>
  <si>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</si>
  <si>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</si>
  <si>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</si>
  <si>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</si>
  <si>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</si>
  <si>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</si>
  <si>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</si>
  <si>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</si>
  <si>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</si>
  <si>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</si>
  <si>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</si>
  <si>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</si>
  <si>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</si>
  <si>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</si>
  <si>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</si>
  <si>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</si>
  <si>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</si>
  <si>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</si>
  <si>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</si>
  <si>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</si>
  <si>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</si>
  <si>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</si>
  <si>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</si>
  <si>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</si>
  <si>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</si>
  <si>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</si>
  <si>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</si>
  <si>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</si>
  <si>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</si>
  <si>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</si>
  <si>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</si>
  <si>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</si>
  <si>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</si>
  <si>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</si>
  <si>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</si>
  <si>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</si>
  <si>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</si>
  <si>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</si>
  <si>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</si>
  <si>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</si>
  <si>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</si>
  <si>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</si>
  <si>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</si>
  <si>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</si>
  <si>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</si>
  <si>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</si>
  <si>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</si>
  <si>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</si>
  <si>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</si>
  <si>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</si>
  <si>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</si>
  <si>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</si>
  <si>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</si>
  <si>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</si>
  <si>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</si>
  <si>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</si>
  <si>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</si>
  <si>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</si>
  <si>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</si>
  <si>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</si>
  <si>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</si>
  <si>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</si>
  <si>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</si>
  <si>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</si>
  <si>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</si>
  <si>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</si>
  <si>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</si>
  <si>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</si>
  <si>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</si>
  <si>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</si>
  <si>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</si>
  <si>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</si>
  <si>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</si>
  <si>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</si>
  <si>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</si>
  <si>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</si>
  <si>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</si>
  <si>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</si>
  <si>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</si>
  <si>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</si>
  <si>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</si>
  <si>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</si>
  <si>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</si>
  <si>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</si>
  <si>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</si>
  <si>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</si>
  <si>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</si>
  <si>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</si>
  <si>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</si>
  <si>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</si>
  <si>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</si>
  <si>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</si>
  <si>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</si>
  <si>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</si>
  <si>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</si>
  <si>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</si>
  <si>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</si>
  <si>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</si>
  <si>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</si>
  <si>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</si>
  <si>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</si>
  <si>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</si>
  <si>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</si>
  <si>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</si>
  <si>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</si>
  <si>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</si>
  <si>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</si>
  <si>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</si>
  <si>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</si>
  <si>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</si>
  <si>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</si>
  <si>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</si>
  <si>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</si>
  <si>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</si>
  <si>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</si>
  <si>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</si>
  <si>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</si>
  <si>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</si>
  <si>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</si>
  <si>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</si>
  <si>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</si>
  <si>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</si>
  <si>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</si>
  <si>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</si>
  <si>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</si>
  <si>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</si>
  <si>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</si>
  <si>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</si>
  <si>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</si>
  <si>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</si>
  <si>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</si>
  <si>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</si>
  <si>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</si>
  <si>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</si>
  <si>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</si>
  <si>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</si>
  <si>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</si>
  <si>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</si>
  <si>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</si>
  <si>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</si>
  <si>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</si>
  <si>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</si>
  <si>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</si>
  <si>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</si>
  <si>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</si>
  <si>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</si>
  <si>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</si>
  <si>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</si>
  <si>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</si>
  <si>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</si>
  <si>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</si>
  <si>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</si>
  <si>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</si>
  <si>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</si>
  <si>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</si>
  <si>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</si>
  <si>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</si>
  <si>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</si>
  <si>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</si>
  <si>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</si>
  <si>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</si>
  <si>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</si>
  <si>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</si>
  <si>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</si>
  <si>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</si>
  <si>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</si>
  <si>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</si>
  <si>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</si>
  <si>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</si>
  <si>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</si>
  <si>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</si>
  <si>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</si>
  <si>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</si>
  <si>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</si>
  <si>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</si>
  <si>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</si>
  <si>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</si>
  <si>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</si>
  <si>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</si>
  <si>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</si>
  <si>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</si>
  <si>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</si>
  <si>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</si>
  <si>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</si>
  <si>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</si>
  <si>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</si>
  <si>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</si>
  <si>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</si>
  <si>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</si>
  <si>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</si>
  <si>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</si>
  <si>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</si>
  <si>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</si>
  <si>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</si>
  <si>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</si>
  <si>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</si>
  <si>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</si>
  <si>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</si>
  <si>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</si>
  <si>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</si>
  <si>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</si>
  <si>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</si>
  <si>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</si>
  <si>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</si>
  <si>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</si>
  <si>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</si>
  <si>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</si>
  <si>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</si>
  <si>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</si>
  <si>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</si>
  <si>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</si>
  <si>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</si>
  <si>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</si>
  <si>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</si>
  <si>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</si>
  <si>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</si>
  <si>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</si>
  <si>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</si>
  <si>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</si>
  <si>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</si>
  <si>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</si>
  <si>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</si>
  <si>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</si>
  <si>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</si>
  <si>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</si>
  <si>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</si>
  <si>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</si>
  <si>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</si>
  <si>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</si>
  <si>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</si>
  <si>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</si>
  <si>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</si>
  <si>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</si>
  <si>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</si>
  <si>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</si>
  <si>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</si>
  <si>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</si>
  <si>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</si>
  <si>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</si>
  <si>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</si>
  <si>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</si>
  <si>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</si>
  <si>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</si>
  <si>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</si>
  <si>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</si>
  <si>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</si>
  <si>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</si>
  <si>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</si>
  <si>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</si>
  <si>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</si>
  <si>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</si>
  <si>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</si>
  <si>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</si>
  <si>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</si>
  <si>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</si>
  <si>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</si>
  <si>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</si>
  <si>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</si>
  <si>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</si>
  <si>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</si>
  <si>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</si>
  <si>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</si>
  <si>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</si>
  <si>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</si>
  <si>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</si>
  <si>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</si>
  <si>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</si>
  <si>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</si>
  <si>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</si>
  <si>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</si>
  <si>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</si>
  <si>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</si>
  <si>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</si>
  <si>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</si>
  <si>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</si>
  <si>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</si>
  <si>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</si>
  <si>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</si>
  <si>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</si>
  <si>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</si>
  <si>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</si>
  <si>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</si>
  <si>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</si>
  <si>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</si>
  <si>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</si>
  <si>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</si>
  <si>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</si>
  <si>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</si>
  <si>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</si>
  <si>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</si>
  <si>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</si>
  <si>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</si>
  <si>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</si>
  <si>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</si>
  <si>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</si>
  <si>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</si>
  <si>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</si>
  <si>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</si>
  <si>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</si>
  <si>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</si>
  <si>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</si>
  <si>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</si>
  <si>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</si>
  <si>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</si>
  <si>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</si>
  <si>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</si>
  <si>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</si>
  <si>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</si>
  <si>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</si>
  <si>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</si>
  <si>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</si>
  <si>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</si>
  <si>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Kea</t>
  </si>
  <si>
    <t>Steering Comitee:
- The Mayor of Kea 
- DAFNI (Network of Aegean Islands for Sustainability)
Work group:
- The energy representative of the municipality of Kea
- The technical department of the municipality of Kea
- DAFNI (Network of Aegean Islands for Sustainability)</t>
  </si>
  <si>
    <t>Staff:
- The energy representative of the municipality of Kea (1 person)
- The technical department of the municipality of Kea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</si>
  <si>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</si>
  <si>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</si>
  <si>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Kea's energy profile. The monitoring task will be taken over by the work group.</t>
  </si>
  <si>
    <t xml:space="preserve">The long-term vision of the municipality of Kea is to succeed into restricitng the rapidly increasing CO2 emissions of the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electricity imports from the mainland.
Main trends:
- The CO2 emissions for the island of Kea are expected to increase by 42% until 2020 in comparison to 2005 levels. 
- The population of the island is also expected to increase by 10%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</si>
  <si>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</si>
  <si>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</si>
  <si>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</si>
  <si>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</si>
  <si>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</si>
  <si>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</si>
  <si>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</si>
  <si>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Άλλες οδικές υπηρεσίες μεταφοράς επιβατών (ταξί, τουρισμός, σχολικά λεωφορεία, κλπ.)</t>
  </si>
  <si>
    <t>Övriga passagerartransporter på vägar (taxi, turism, skolbussar etc.)</t>
  </si>
  <si>
    <t>Andre passagerer vejtransport (taxa, turisme, skolebusser osv.)</t>
  </si>
  <si>
    <t>Teised maanteetranspordi liigid (takso, turism, koolibussid jne)</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</si>
  <si>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</si>
  <si>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</si>
  <si>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</si>
  <si>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</si>
  <si>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</si>
  <si>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</si>
  <si>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</si>
  <si>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</si>
  <si>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</si>
  <si>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</si>
  <si>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</si>
  <si>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</si>
  <si>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</si>
  <si>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</si>
  <si>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</si>
  <si>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</si>
  <si>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</si>
  <si>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</si>
  <si>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</si>
  <si>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</si>
  <si>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</si>
  <si>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</si>
  <si>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</si>
  <si>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</si>
  <si>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</si>
  <si>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</si>
  <si>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</si>
  <si>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</si>
  <si>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</si>
  <si>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</si>
  <si>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</si>
  <si>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</si>
  <si>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</si>
  <si>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</si>
  <si>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</si>
  <si>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</si>
  <si>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</si>
  <si>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</si>
  <si>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</si>
  <si>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</si>
  <si>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</si>
  <si>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Increase by 20% the energy efficiency of passenger transports by road by 2020 through the promotion of eco-driving practices.</t>
  </si>
  <si>
    <t>Increase to 10% the passenger transport by road energy demand supplied from electricity by 2020 through the introduction of hybrid – electrical buses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</si>
  <si>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</si>
  <si>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</si>
  <si>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Increase by 20% the energy efficiency of Freight transport by road and removal services by 2020 through the promotion of eco-driving practices.</t>
  </si>
  <si>
    <t>Increase to 10% the passenger transport by road energy demand supplied from electricity by 2020 through the promotion of hybrid – electrical trucks.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</si>
  <si>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</si>
  <si>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</si>
  <si>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</si>
  <si>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</si>
  <si>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</si>
  <si>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Kea island</t>
  </si>
  <si>
    <t>Municipality of Kea</t>
  </si>
  <si>
    <t>Municipality of Kea - Local association</t>
  </si>
  <si>
    <t>Municipality of Kea - School boards</t>
  </si>
  <si>
    <t>Municipality of Kea - PPC</t>
  </si>
  <si>
    <t xml:space="preserve">Municipality of Kea - Kea KTEL </t>
  </si>
  <si>
    <t>Municipality of Kea - Transfer operators - Taxis</t>
  </si>
  <si>
    <t xml:space="preserve">Municipality of Kea  </t>
  </si>
</sst>
</file>

<file path=xl/styles.xml><?xml version="1.0" encoding="UTF-8" standalone="yes"?>
<styleSheet xmlns="http://schemas.openxmlformats.org/spreadsheetml/2006/main" xmlns:mc="http://schemas.openxmlformats.org/markup-compatibility/2006" mc:Ignorable="x14ac" xmlns:x14ac="http://schemas.microsoft.com/office/spreadsheetml/2009/9/ac"><numFmts count="1"><numFmt numFmtID_"164" formatCode="#,##0.000"/></numFmts><fonts count="75" x14ac:knownFonts="1"><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24" fillID_"3" borderID_"0" xfID_"0" applyFont="1" applyFill="1" applyAlignment="1" applyProtection="1"><alignment horizontal="center" vertical="center"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8" xfID_"0" applyNumberFormat="1" applyFont="1" applyFill="1" applyBorder="1" applyAlignment="1" applyProtection="1"><alignment horizontal="center" vertical="center" wrapText="1"/></xf><xf numFmtID_"3" fontID_"6" fillID_"7" borderID_"7"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3" fontID_"6" fillID_"0" borderID_"8" xfID_"0" applyNumberFormat="1" applyFont="1" applyFill="1" applyBorder="1" applyAlignment="1" applyProtection="1"><alignment horizontal="right" vertical="center" wrapText="1"/><protection locked="0"/></xf><xf numFmtID_"0" fontID_"0" fillID_"0" borderID_"7" xfID_"0" applyBorder="1" applyAlignment="1"><alignment horizontal="right" vertical="center" wrapText="1"/></xf><xf numFmtID_"0" fontID_"0" fillID_"0" borderID_"6" xfID_"0" applyBorder="1" applyAlignment="1"><alignment horizontal="right" vertical="center" wrapText="1"/></xf><xf numFmtID_"3" fontID_"6" fillID_"8" borderID_"8" xfID_"0" applyNumberFormat="1" applyFont="1" applyFill="1" applyBorder="1" applyAlignment="1" applyProtection="1"><alignment horizontal="right" vertical="center"/><protection locked="0"/></xf><xf numFmtID_"0" fontID_"0" fillID_"0" borderID_"7" xfID_"0" applyBorder="1" applyAlignment="1"><alignment horizontal="right" vertical="center"/></xf><xf numFmtID_"0" fontID_"0" fillID_"0" borderID_"6" xfID_"0" applyBorder="1" applyAlignment="1"><alignment horizontal="right" vertical="center"/></xf><xf numFmtID_"0" fontID_"4" fillID_"0" borderID_"8" xfID_"0" applyFont="1" applyBorder="1" applyAlignment="1" applyProtection="1"><alignment vertical="center" wrapText="1"/></xf><xf numFmtID_"0" fontID_"4" fillID_"0" borderID_"7" xfID_"0" applyFont="1" applyBorder="1" applyAlignment="1" applyProtection="1"><alignment vertical="center" wrapText="1"/></xf><xf numFmtID_"0" fontID_"4" fillID_"0" borderID_"6" xfID_"0" applyFont="1" applyBorder="1" applyAlignment="1" applyProtection="1"><alignment vertical="center" wrapText="1"/></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cellXfs><cellStyles count="3"><cellStyle name="Hyperlink" xfID_"1" builtinID_"8"/><cellStyle name="Normal" xfID_"0" builtinID_"0"/><cellStyle name="Percent" xfID_"2" builtinID_"5"/></cellStyles><dxfs count="0"/><tableStyles count="0" defaultTableStyle="TableStyleMedium9" defaultPivotStyle="PivotStyleLight16"/><extLst><ext uri="{EB79DEF2-80B8-43e5-95BD-54CBDDF9020C}" xmlns:x14="http://schemas.microsoft.com/office/spreadsheetml/2009/9/main"><x14:slicerStyles defaultSlicerStyle="SlicerStyleLight1"/></ext></extLst></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FF0000"/><pageSetUpPr fitToPage="1"/></sheetPr><dimension ref="A1:AE26"/><sheetViews><sheetView showGridLines="0" zoomScale="70" zoomScaleNormal="70" workbookViewID_"0"><selection activeCell="B4" sqref="B4"/></sheetView></sheetViews><sheetFormatPr defaultRowHeight="15" x14ac:dyDescent="0.2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 x14ac:dyDescent="0.25"><c r="A1" s="113"/><c r="B1" s="250" t="str"><f>Translation!$A$31</f><v>Island  Sustainable Energy Action Plan (ISEAP)</v></c><c r="C1" s="250"/><c r="D1" s="82"/><c r="E1" s="82"/><c r="F1" s="82"/><c r="G1" s="82"/><c r="H1" s="82"/><c r="I1" s="82"/><c r="J1" s="82"/><c r="K1" s="82"/><c r="L1" s="82"/><c r="M1" s="82"/><c r="N1" s="82"/></row><row r="2" spans="1:31" s="21" customFormat="1" ht="28.5" customHeight="1" x14ac:dyDescent="0.25"><c r="A2" s="251" t="s"><v>1443</v></c><c r="B2" s="251"/><c r="C2" s="114"/><c r="D2" s="77"/><c r="E2" s="77"/><c r="F2" s="78" t="str"><f>Translation!$A$10</f><v>Island</v></c><c r="G2" s="79" t="str"><f>'Start here'!$B$5</f><v>Kea</v></c><c r="H2" s="81"/><c r="I2" s="81"/><c r="J2" s="81"/><c r="K2" s="81"/><c r="L2" s="81"/><c r="M2" s="81"/><c r="N2" s="81"/></row><row r="4" spans="1:31" ht="30" customHeight="1" x14ac:dyDescent="0.25"><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 x14ac:dyDescent="0.25"><c r="A5" s="49" t="str"><f>Translation!A10</f><v>Island</v></c><c r="B5" s="232" t="s"><v>1667</v></c></row><row r="6" spans="1:31" s="174" customFormat="1" ht="30" customHeight="1" x14ac:dyDescent="0.25"><c r="A6" s="48" t="str"><f>Translation!A12</f><v>Baseline year</v></c><c r="B6" s="232"><v>2005</v></c></row><row r="7" spans="1:31" s="174" customFormat="1" ht="30" customHeight="1" x14ac:dyDescent="0.25"><c r="A7" s="48" t="str"><f>Translation!A13</f><v>CO2 calculation method</v></c><c r="B7" s="103" t="s"><v>521</v></c><c r="D7" s="46" t="s"><v>521</v></c><c r="E7" s="46" t="s"><v>520</v></c><c r="F7" s="47" t="str"><f>IF(B7=D7,Translation!A14,Translation!A15)</f><v>IPCC emission factors</v></c></row><row r="8" spans="1:31" s="174" customFormat="1" ht="30" customHeight="1" x14ac:dyDescent="0.25"><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 x14ac:dyDescent="0.25"/><row r="10" spans="1:31" s="175" customFormat="1" x14ac:dyDescent="0.25"/><row r="11" spans="1:31" ht="15.75" x14ac:dyDescent="0.25"><c r="A11" s="204" t="str"><f>Translation!A23</f><v>Sheet</v></c><c r="B11" s="253" t="str"><f>Translation!A24</f><v>Contents</v></c><c r="C11" s="253"/></row><row r="12" spans="1:31" ht="15.75" x14ac:dyDescent="0.25"><c r="A12" s="202" t="s"><v>519</v></c><c r="B12" s="252" t="str"><f>Translation!A25</f><v>Is intended to enable the translation of the tables.</v></c><c r="C12" s="252"/></row><row r="13" spans="1:31" ht="15.75" x14ac:dyDescent="0.25"><c r="A13" s="202" t="s"><v>518</v></c><c r="B13" s="254" t="str"><f>Translation!A26</f><v>To insert CO2 emission factors for calculating emissions.</v></c><c r="C13" s="254"/></row><row r="14" spans="1:31" ht="15.75" x14ac:dyDescent="0.25"><c r="A14" s="202" t="s"><v>810</v></c><c r="B14" s="254" t="str"><f>Translation!A27</f><v>To establish ISEAP targets, long-term vision and organizational and financial aspects.</v></c><c r="C14" s="254"/></row><row r="15" spans="1:31" ht="15.75" x14ac:dyDescent="0.25"><c r="A15" s="202" t="s"><v>811</v></c><c r="B15" s="254" t="str"><f>Translation!A28</f><v>To present the baseline energy balance and CO2 emissions inventory.</v></c><c r="C15" s="254"/></row><row r="16" spans="1:31" ht="15.75" x14ac:dyDescent="0.25"><c r="A16" s="202" t="s"><v>852</v></c><c r="B16" s="252" t="str"><f>Translation!A29</f><v>To present the plan energy balance in 2020 and CO2 emissions inventory.</v></c><c r="C16" s="252"/></row><row r="17" spans="1:14" ht="15.75" x14ac:dyDescent="0.25"><c r="A17" s="202" t="s"><v>812</v></c><c r="B17" s="252" t="str"><f>Translation!A30</f><v>To present the list of energy sustainable actions, the investment and reduction of CO2 emissions.</v></c><c r="C17" s="252"/></row><row r="19" spans="1:14" hidden="1" x14ac:dyDescent="0.25"/><row r="20" spans="1:14" hidden="1" x14ac:dyDescent="0.25"/><row r="21" spans="1:14" hidden="1" x14ac:dyDescent="0.25"/><row r="22" spans="1:14" hidden="1" x14ac:dyDescent="0.25"/><row r="23" spans="1:14" customFormat="1" x14ac:dyDescent="0.25"><c r="A23" s="214"/><c r="B23" s="214"/><c r="C23" s="214"/><c r="D23" s="215"/><c r="E23" s="215"/><c r="F23" s="215"/><c r="G23" s="215"/><c r="H23" s="215"/><c r="I23" s="215"/><c r="J23" s="215"/><c r="K23" s="215"/><c r="L23" s="215"/><c r="M23" s="215"/><c r="N23" s="215"/></row><row r="24" spans="1:14" s="217" customFormat="1" ht="185.25" customHeight="1" x14ac:dyDescent="0.25"><c r="A24" s="249"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9"/><c r="C24" s="249"/><c r="D24" s="216"/><c r="E24" s="216"/><c r="F24" s="216"/><c r="G24" s="216"/><c r="H24" s="216"/><c r="I24" s="216"/><c r="J24" s="216"/><c r="K24" s="216"/><c r="L24" s="216"/><c r="M24" s="216"/><c r="N24" s="216"/></row><row r="25" spans="1:14" s="217" customFormat="1" ht="213.75" customHeight="1" x14ac:dyDescent="0.25"><c r="A25" s="249"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9"/><c r="C25" s="249"/><c r="D25" s="216"/><c r="E25" s="216"/><c r="F25" s="216"/><c r="G25" s="216"/><c r="H25" s="216"/><c r="I25" s="216"/><c r="J25" s="216"/><c r="K25" s="216"/><c r="L25" s="216"/><c r="M25" s="216"/><c r="N25" s="216"/></row><row r="26" spans="1:14" s="217" customFormat="1" ht="205.5" customHeight="1" x14ac:dyDescent="0.25"><c r="A26" s="249"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9"/><c r="C26" s="249"/><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pageSetUpPr fitToPage="1"/></sheetPr><dimension ref="A1:L215"/><sheetViews><sheetView showGridLines="0" zoomScale="70" zoomScaleNormal="70" workbookViewID_"0"><selection activeCell="B7" sqref="B7"/></sheetView></sheetViews><sheetFormatPr defaultColWidth="42" defaultRowHeight="15" x14ac:dyDescent="0.25"/><cols><col min="1" max="1" width="42" style="13" customWidth="1"/><col min="2" max="2" width="42" style="14" customWidth="1"/><col min="3" max="16384" width="42" style="15"/></cols><sheetData><row r="1" spans="1:12" s="21" customFormat="1" ht="116.25" customHeight="1" x14ac:dyDescent="0.25"><c r="A1" s="255" t="str"><f>Translation!$A$31</f><v>Island  Sustainable Energy Action Plan (ISEAP)</v></c><c r="B1" s="255"/><c r="C1" s="255"/><c r="D1" s="255"/><c r="E1" s="255"/><c r="F1" s="255"/><c r="G1" s="255"/><c r="H1" s="255"/><c r="I1" s="255"/><c r="J1" s="255"/><c r="K1" s="255"/><c r="L1" s="255"/></row><row r="2" spans="1:12" s="21" customFormat="1" ht="28.5" customHeight="1" x14ac:dyDescent="0.25"><c r="A2" s="251" t="s"><v>1443</v></c><c r="B2" s="251"/><c r="C2" s="77"/><c r="D2" s="77"/><c r="E2" s="77"/><c r="F2" s="78"/><c r="G2" s="79"/><c r="H2" s="81"/><c r="I2" s="81"/><c r="J2" s="81"/><c r="K2" s="81"/><c r="L2" s="81"/></row><row r="3" spans="1:12" s="22" customFormat="1" ht="28.5" customHeight="1" x14ac:dyDescent="0.25"><c r="A3" s="83"/><c r="B3" s="83"/><c r="C3" s="84"/><c r="D3" s="84"/><c r="E3" s="84"/><c r="F3" s="76"/><c r="G3" s="72"/></row><row r="4" spans="1:12" s="3" customFormat="1" ht="29.25" customHeight="1" x14ac:dyDescent="0.45"><c r="A4" s="1" t="str"><f>A7</f><v>TRANSLATION TABLE</v></c><c r="B4" s="2"/><c r="C4" s="2"/><c r="D4" s="2"/><c r="E4" s="2"/><c r="F4" s="2"/><c r="G4" s="2"/><c r="H4" s="2"/><c r="I4" s="2"/><c r="J4" s="2"/><c r="K4" s="2"/><c r="L4" s="2"/></row><row r="5" spans="1:12" s="6" customFormat="1" ht="18.75" customHeight="1" x14ac:dyDescent="0.25"><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 x14ac:dyDescent="0.25"><c r="A6" s="196" t="str"><f>'Start here'!B4</f><v>EN</v></c><c r="B6" s="7" t="s"><v>11</v></c><c r="C6" s="7" t="s"><v>12</v></c><c r="D6" s="7" t="s"><v>13</v></c><c r="E6" s="7" t="s"><v>14</v></c><c r="F6" s="7" t="s"><v>15</v></c><c r="G6" s="7" t="s"><v>16</v></c><c r="H6" s="7" t="s"><v>17</v></c><c r="I6" s="7" t="s"><v>18</v></c><c r="J6" s="7" t="s"><v>228</v></c><c r="K6" s="7" t="s"><v>20</v></c><c r="L6" s="7" t="s"><v>21</v></c></row><row r="7" spans="1:12" s="10" customFormat="1" ht="12" x14ac:dyDescent="0.25"><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 x14ac:dyDescent="0.25"><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 x14ac:dyDescent="0.25"><c r="A9" s="20" t="str"><f t="shared" si="0"/><v>Language</v></c><c r="B9" s="227" t="s"><v>825</v></c><c r="C9" s="227" t="s"><v>826</v></c><c r="D9" s="227" t="s"><v>826</v></c><c r="E9" s="227" t="s"><v>1492</v></c><c r="F9" s="227" t="s"><v>911</v></c><c r="G9" s="227" t="s"><v>1337</v></c><c r="H9" s="227" t="s"><v>1113</v></c><c r="I9" s="227" t="s"><v>1153</v></c><c r="J9" s="227" t="s"><v>908</v></c><c r="K9" s="227"/><c r="L9" s="227"/></row><row r="10" spans="1:12" s="10" customFormat="1" ht="12" x14ac:dyDescent="0.25"><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 x14ac:dyDescent="0.25"><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 x14ac:dyDescent="0.25"><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 x14ac:dyDescent="0.25"><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 x14ac:dyDescent="0.25"><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 x14ac:dyDescent="0.25"><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 x14ac:dyDescent="0.25"><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 x14ac:dyDescent="0.2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 x14ac:dyDescent="0.2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 x14ac:dyDescent="0.2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 x14ac:dyDescent="0.2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 x14ac:dyDescent="0.25"><c r="A21" s="20" t="str"><f t="shared" si="0"/><v>[MWh]</v></c><c r="B21" s="227" t="s"><v>500</v></c><c r="C21" s="227" t="s"><v>500</v></c><c r="D21" s="227" t="s"><v>500</v></c><c r="E21" s="227" t="s"><v>500</v></c><c r="F21" s="227" t="s"><v>500</v></c><c r="G21" s="227" t="s"><v>500</v></c><c r="H21" s="227" t="s"><v>500</v></c><c r="I21" s="227" t="s"><v>500</v></c><c r="J21" s="227" t="s"><v>500</v></c><c r="K21" s="227"/><c r="L21" s="227"/></row><row r="22" spans="1:12" s="11" customFormat="1" ht="12" x14ac:dyDescent="0.25"><c r="A22" s="20" t="str"><f t="shared" si="0"/><v>[%]</v></c><c r="B22" s="227" t="s"><v>849</v></c><c r="C22" s="227" t="s"><v>849</v></c><c r="D22" s="227" t="s"><v>849</v></c><c r="E22" s="227" t="s"><v>849</v></c><c r="F22" s="227" t="s"><v>849</v></c><c r="G22" s="227" t="s"><v>849</v></c><c r="H22" s="227" t="s"><v>849</v></c><c r="I22" s="227" t="s"><v>849</v></c><c r="J22" s="227" t="s"><v>849</v></c><c r="K22" s="227"/><c r="L22" s="227"/></row><row r="23" spans="1:12" s="10" customFormat="1" ht="12" x14ac:dyDescent="0.25"><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 x14ac:dyDescent="0.25"><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 x14ac:dyDescent="0.25"><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 x14ac:dyDescent="0.25"><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 x14ac:dyDescent="0.25"><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 x14ac:dyDescent="0.2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 x14ac:dyDescent="0.2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 x14ac:dyDescent="0.25"><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 x14ac:dyDescent="0.25"><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 x14ac:dyDescent="0.25"><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 x14ac:dyDescent="0.25"><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 x14ac:dyDescent="0.2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 x14ac:dyDescent="0.25"><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 x14ac:dyDescent="0.25"><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 x14ac:dyDescent="0.25"><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 x14ac:dyDescent="0.25"><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 x14ac:dyDescent="0.25"><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 x14ac:dyDescent="0.25"><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 x14ac:dyDescent="0.25"><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 x14ac:dyDescent="0.25"><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 x14ac:dyDescent="0.25"><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 x14ac:dyDescent="0.25"><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 x14ac:dyDescent="0.25"><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 x14ac:dyDescent="0.25"><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 x14ac:dyDescent="0.25"><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 x14ac:dyDescent="0.25"><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 x14ac:dyDescent="0.25"><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 x14ac:dyDescent="0.25"><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 x14ac:dyDescent="0.25"><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 x14ac:dyDescent="0.25"><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 x14ac:dyDescent="0.25"><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 x14ac:dyDescent="0.25"><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 x14ac:dyDescent="0.25"><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 x14ac:dyDescent="0.25"><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 x14ac:dyDescent="0.25"><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 x14ac:dyDescent="0.25"><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 x14ac:dyDescent="0.25"><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 x14ac:dyDescent="0.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 x14ac:dyDescent="0.25"><c r="A61" s="180" t="str"><f t="shared" si="0"/><v>Hot water</v></c><c r="B61" s="12" t="s"><v>26</v></c><c r="C61" s="12" t="s"><v>27</v></c><c r="D61" s="12" t="s"><v>990</v></c><c r="E61" s="12" t="s"><v>1536</v></c><c r="F61" s="12" t="s"><v>308</v></c><c r="G61" s="12" t="s"><v>150</v></c><c r="H61" s="12" t="s"><v>189</v></c><c r="I61" s="12" t="s"><v>1197</v></c><c r="J61" s="12" t="s"><v>249</v></c><c r="K61" s="12"/><c r="L61" s="12"/></row><row r="62" spans="1:12" s="10" customFormat="1" ht="12" x14ac:dyDescent="0.25"><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 x14ac:dyDescent="0.25"><c r="A63" s="180" t="str"><f t="shared" si="0"/><v>Lighting</v></c><c r="B63" s="12" t="s"><v>30</v></c><c r="C63" s="12" t="s"><v>31</v></c><c r="D63" s="12" t="s"><v>992</v></c><c r="E63" s="12" t="s"><v>1538</v></c><c r="F63" s="12" t="s"><v>750</v></c><c r="G63" s="12" t="s"><v>152</v></c><c r="H63" s="12" t="s"><v>152</v></c><c r="I63" s="12" t="s"><v>1199</v></c><c r="J63" s="12" t="s"><v>251</v></c><c r="K63" s="12"/><c r="L63" s="12"/></row><row r="64" spans="1:12" s="10" customFormat="1" ht="12" x14ac:dyDescent="0.25"><c r="A64" s="180" t="str"><f t="shared" si="0"/><v>Cooking</v></c><c r="B64" s="12" t="s"><v>32</v></c><c r="C64" s="12" t="s"><v>33</v></c><c r="D64" s="12" t="s"><v>993</v></c><c r="E64" s="12" t="s"><v>1539</v></c><c r="F64" s="12" t="s"><v>310</v></c><c r="G64" s="12" t="s"><v>153</v></c><c r="H64" s="12" t="s"><v>190</v></c><c r="I64" s="12" t="s"><v>1200</v></c><c r="J64" s="12" t="s"><v>252</v></c><c r="K64" s="12"/><c r="L64" s="12"/></row><row r="65" spans="1:12" s="10" customFormat="1" ht="12" x14ac:dyDescent="0.25"><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 x14ac:dyDescent="0.25"><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 x14ac:dyDescent="0.25"><c r="A67" s="180" t="str"><f t="shared" si="0"/><v>Dish washing</v></c><c r="B67" s="12" t="s"><v>38</v></c><c r="C67" s="12" t="s"><v>39</v></c><c r="D67" s="12" t="s"><v>996</v></c><c r="E67" s="12" t="s"><v>1542</v></c><c r="F67" s="12" t="s"><v>313</v></c><c r="G67" s="12" t="s"><v>747</v></c><c r="H67" s="12" t="s"><v>193</v></c><c r="I67" s="12" t="s"><v>1203</v></c><c r="J67" s="12" t="s"><v>254</v></c><c r="K67" s="12"/><c r="L67" s="12"/></row><row r="68" spans="1:12" s="10" customFormat="1" ht="12" x14ac:dyDescent="0.25"><c r="A68" s="180" t="str"><f t="shared" si="0"/><v>Tv sets</v></c><c r="B68" s="12" t="s"><v>40</v></c><c r="C68" s="12" t="s"><v>41</v></c><c r="D68" s="12" t="s"><v>41</v></c><c r="E68" s="12" t="s"><v>1543</v></c><c r="F68" s="12" t="s"><v>314</v></c><c r="G68" s="12" t="s"><v>746</v></c><c r="H68" s="12" t="s"><v>194</v></c><c r="I68" s="12" t="s"><v>1204</v></c><c r="J68" s="12" t="s"><v>255</v></c><c r="K68" s="12"/><c r="L68" s="12"/></row><row r="69" spans="1:12" s="10" customFormat="1" ht="12" x14ac:dyDescent="0.25"><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 x14ac:dyDescent="0.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 x14ac:dyDescent="0.25"><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 x14ac:dyDescent="0.25"><c r="A72" s="180" t="str"><f t="shared" si="0"/><v>Mining and quarrying</v></c><c r="B72" s="9" t="s"><v>48</v></c><c r="C72" s="9" t="s"><v>49</v></c><c r="D72" s="9" t="s"><v>1000</v></c><c r="E72" s="9" t="s"><v>1547</v></c><c r="F72" s="9" t="s"><v>317</v></c><c r="G72" s="9" t="s"><v>373</v></c><c r="H72" s="9" t="s"><v>197</v></c><c r="I72" s="9" t="s"><v>1208</v></c><c r="J72" s="9" t="s"><v>258</v></c><c r="K72" s="9"/><c r="L72" s="9"/></row><row r="73" spans="1:12" s="10" customFormat="1" ht="12" x14ac:dyDescent="0.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 x14ac:dyDescent="0.25"><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 x14ac:dyDescent="0.25"><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 x14ac:dyDescent="0.25"><c r="A76" s="180" t="str"><f t="shared" si="1"/><v>Construction</v></c><c r="B76" s="9" t="s"><v>53</v></c><c r="C76" s="9" t="s"><v>54</v></c><c r="D76" s="9" t="s"><v>1004</v></c><c r="E76" s="9" t="s"><v>53</v></c><c r="F76" s="9" t="s"><v>320</v></c><c r="G76" s="9" t="s"><v>375</v></c><c r="H76" s="9" t="s"><v>198</v></c><c r="I76" s="9" t="s"><v>1212</v></c><c r="J76" s="9" t="s"><v>259</v></c><c r="K76" s="9"/><c r="L76" s="9"/></row><row r="77" spans="1:12" s="10" customFormat="1" ht="12" x14ac:dyDescent="0.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 x14ac:dyDescent="0.25"><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 x14ac:dyDescent="0.25"><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 x14ac:dyDescent="0.25"><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 x14ac:dyDescent="0.25"><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 x14ac:dyDescent="0.25"><c r="A82" s="180" t="str"><f t="shared" si="1"/><v>Education</v></c><c r="B82" s="9" t="s"><v>61</v></c><c r="C82" s="9" t="s"><v>62</v></c><c r="D82" s="9" t="s"><v>1010</v></c><c r="E82" s="9" t="s"><v>61</v></c><c r="F82" s="9" t="s"><v>325</v></c><c r="G82" s="9" t="s"><v>156</v></c><c r="H82" s="9" t="s"><v>200</v></c><c r="I82" s="9" t="s"><v>1218</v></c><c r="J82" s="9" t="s"><v>260</v></c><c r="K82" s="9"/><c r="L82" s="9"/></row><row r="83" spans="1:12" s="11" customFormat="1" ht="24" x14ac:dyDescent="0.25"><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 x14ac:dyDescent="0.25"><c r="A84" s="180" t="str"><f t="shared" si="1"/><v>Other services</v></c><c r="B84" s="9" t="s"><v>65</v></c><c r="C84" s="9" t="s"><v>66</v></c><c r="D84" s="9" t="s"><v>1012</v></c><c r="E84" s="9" t="s"><v>1557</v></c><c r="F84" s="9" t="s"><v>327</v></c><c r="G84" s="9" t="s"><v>732</v></c><c r="H84" s="9" t="s"><v>731</v></c><c r="I84" s="9" t="s"><v>1220</v></c><c r="J84" s="9" t="s"><v>262</v></c><c r="K84" s="9"/><c r="L84" s="9"/></row><row r="85" spans="1:12" s="10" customFormat="1" ht="12" x14ac:dyDescent="0.25"><c r="A85" s="180" t="str"><f t="shared" si="1"/><v>Public lighting</v></c><c r="B85" s="9" t="s"><v>44</v></c><c r="C85" s="9" t="s"><v>45</v></c><c r="D85" s="9" t="s"><v>1013</v></c><c r="E85" s="9" t="s"><v>1558</v></c><c r="F85" s="9" t="s"><v>730</v></c><c r="G85" s="9" t="s"><v>729</v></c><c r="H85" s="9" t="s"><v>158</v></c><c r="I85" s="9" t="s"><v>1221</v></c><c r="J85" s="9" t="s"><v>263</v></c><c r="K85" s="9"/><c r="L85" s="9"/></row><row r="86" spans="1:12" s="10" customFormat="1" ht="12" x14ac:dyDescent="0.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 x14ac:dyDescent="0.25"><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 x14ac:dyDescent="0.25"><c r="A88" s="201" t="str"><f t="shared" si="1"/><v>Other fleet for public and private services</v></c><c r="B88" s="9" t="s"><v>946</v></c><c r="C88" s="9" t="s"><v>1680</v></c><c r="D88" s="9"/><c r="E88" s="9"/><c r="F88" s="9" t="s"><v>1681</v></c><c r="G88" s="9" t="s"><v>1682</v></c><c r="H88" s="9" t="s"><v>1683</v></c><c r="I88" s="9"/><c r="J88" s="9" t="s"><v>1684</v></c><c r="K88" s="9"/><c r="L88" s="9"/></row><row r="89" spans="1:12" s="10" customFormat="1" ht="24" x14ac:dyDescent="0.25"><c r="A89" s="201" t="str"><f t="shared" si="1"/><v>Freight transport by road and removal services</v></c><c r="B89" s="9" t="s"><v>68</v></c><c r="C89" s="9" t="s"><v>69</v></c><c r="D89" s="9"/><c r="E89" s="9"/><c r="F89" s="9" t="s"><v>328</v></c><c r="G89" s="9" t="s"><v>1685</v></c><c r="H89" s="9" t="s"><v>202</v></c><c r="I89" s="9"/><c r="J89" s="9" t="s"><v>1686</v></c><c r="K89" s="9"/><c r="L89" s="9"/></row><row r="90" spans="1:12" s="10" customFormat="1" ht="12" x14ac:dyDescent="0.25"><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 x14ac:dyDescent="0.25"><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 x14ac:dyDescent="0.25"><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 x14ac:dyDescent="0.25"><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 x14ac:dyDescent="0.25"><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 x14ac:dyDescent="0.25"><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 x14ac:dyDescent="0.25"><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 x14ac:dyDescent="0.25"><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 x14ac:dyDescent="0.25"><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 x14ac:dyDescent="0.25"><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 x14ac:dyDescent="0.25"><c r="A100" s="20" t="str"><f t="shared" si="1"/><v>Fueloil</v></c><c r="B100" s="9" t="s"><v>454</v></c><c r="C100" s="9" t="s"><v>455</v></c><c r="D100" s="9" t="s"><v>454</v></c><c r="E100" s="9" t="s"><v>1568</v></c><c r="F100" s="9" t="s"><v>456</v></c><c r="G100" s="9" t="s"><v>457</v></c><c r="H100" s="9" t="s"><v>458</v></c><c r="I100" s="9" t="s"><v>1232</v></c><c r="J100" s="9" t="s"><v>459</v></c><c r="K100" s="9"/><c r="L100" s="9"/></row><row r="101" spans="1:12" s="10" customFormat="1" ht="12" x14ac:dyDescent="0.25"><c r="A101" s="20" t="str"><f t="shared" si="1"/><v>Diesel</v></c><c r="B101" s="9" t="s"><v>406</v></c><c r="C101" s="9" t="s"><v>460</v></c><c r="D101" s="9" t="s"><v>406</v></c><c r="E101" s="9" t="s"><v>1569</v></c><c r="F101" s="9" t="s"><v>461</v></c><c r="G101" s="9" t="s"><v>406</v></c><c r="H101" s="9" t="s"><v>406</v></c><c r="I101" s="9" t="s"><v>406</v></c><c r="J101" s="9" t="s"><v>462</v></c><c r="K101" s="9"/><c r="L101" s="9"/></row><row r="102" spans="1:12" s="10" customFormat="1" ht="12" x14ac:dyDescent="0.25"><c r="A102" s="20" t="str"><f t="shared" si="1"/><v>Gasoline</v></c><c r="B102" s="9" t="s"><v>407</v></c><c r="C102" s="9" t="s"><v>463</v></c><c r="D102" s="9" t="s"><v>463</v></c><c r="E102" s="9" t="s"><v>1570</v></c><c r="F102" s="9" t="s"><v>464</v></c><c r="G102" s="9" t="s"><v>465</v></c><c r="H102" s="9" t="s"><v>466</v></c><c r="I102" s="9" t="s"><v>1233</v></c><c r="J102" s="9" t="s"><v>467</v></c><c r="K102" s="9"/><c r="L102" s="9"/></row><row r="103" spans="1:12" s="10" customFormat="1" ht="12" x14ac:dyDescent="0.25"><c r="A103" s="20" t="str"><f t="shared" si="1"/><v>LPG</v></c><c r="B103" s="9" t="s"><v>468</v></c><c r="C103" s="9" t="s"><v>469</v></c><c r="D103" s="9" t="s"><v>1024</v></c><c r="E103" s="9" t="s"><v>469</v></c><c r="F103" s="9" t="s"><v>470</v></c><c r="G103" s="9" t="s"><v>468</v></c><c r="H103" s="9" t="s"><v>468</v></c><c r="I103" s="9" t="s"><v>469</v></c><c r="J103" s="9" t="s"><v>471</v></c><c r="K103" s="9"/><c r="L103" s="9"/></row><row r="104" spans="1:12" s="10" customFormat="1" ht="12" x14ac:dyDescent="0.25"><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 x14ac:dyDescent="0.25"><c r="A105" s="20" t="str"><f t="shared" si="1"/><v>Coal</v></c><c r="B105" s="9" t="s"><v>408</v></c><c r="C105" s="9" t="s"><v>476</v></c><c r="D105" s="9" t="s"><v>1026</v></c><c r="E105" s="9" t="s"><v>1572</v></c><c r="F105" s="9" t="s"><v>477</v></c><c r="G105" s="9" t="s"><v>478</v></c><c r="H105" s="9" t="s"><v>479</v></c><c r="I105" s="9" t="s"><v>1235</v></c><c r="J105" s="9" t="s"><v>480</v></c><c r="K105" s="9"/><c r="L105" s="9"/></row><row r="106" spans="1:12" s="10" customFormat="1" ht="36" x14ac:dyDescent="0.25"><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 x14ac:dyDescent="0.25"><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 x14ac:dyDescent="0.25"><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 x14ac:dyDescent="0.25"><c r="A109" s="20" t="str"><f t="shared" si="1"/><v>Hydro</v></c><c r="B109" s="9" t="s"><v>70</v></c><c r="C109" s="9" t="s"><v>71</v></c><c r="D109" s="9" t="s"><v>1030</v></c><c r="E109" s="9" t="s"><v>1576</v></c><c r="F109" s="9" t="s"><v>333</v></c><c r="G109" s="9" t="s"><v>161</v></c><c r="H109" s="9" t="s"><v>70</v></c><c r="I109" s="9" t="s"><v>1239</v></c><c r="J109" s="9" t="s"><v>486</v></c><c r="K109" s="9"/><c r="L109" s="9"/></row><row r="110" spans="1:12" s="10" customFormat="1" ht="12" x14ac:dyDescent="0.25"><c r="A110" s="20" t="str"><f t="shared" si="1"/><v>Wind</v></c><c r="B110" s="9" t="s"><v>72</v></c><c r="C110" s="9" t="s"><v>73</v></c><c r="D110" s="9" t="s"><v>1031</v></c><c r="E110" s="9" t="s"><v>1577</v></c><c r="F110" s="9" t="s"><v>334</v></c><c r="G110" s="9" t="s"><v>162</v></c><c r="H110" s="9" t="s"><v>208</v></c><c r="I110" s="9" t="s"><v>1240</v></c><c r="J110" s="9" t="s"><v>270</v></c><c r="K110" s="9"/><c r="L110" s="9"/></row><row r="111" spans="1:12" s="10" customFormat="1" ht="12" x14ac:dyDescent="0.25"><c r="A111" s="20" t="str"><f t="shared" si="1"/><v>Solar</v></c><c r="B111" s="9" t="s"><v>74</v></c><c r="C111" s="9" t="s"><v>74</v></c><c r="D111" s="9" t="s"><v>74</v></c><c r="E111" s="9" t="s"><v>1578</v></c><c r="F111" s="9" t="s"><v>335</v></c><c r="G111" s="9" t="s"><v>163</v></c><c r="H111" s="9" t="s"><v>487</v></c><c r="I111" s="9" t="s"><v>1241</v></c><c r="J111" s="9" t="s"><v>271</v></c><c r="K111" s="9"/><c r="L111" s="9"/></row><row r="112" spans="1:12" s="10" customFormat="1" ht="12" x14ac:dyDescent="0.25"><c r="A112" s="20" t="str"><f t="shared" si="1"/><v>Geothermal</v></c><c r="B112" s="9" t="s"><v>75</v></c><c r="C112" s="9" t="s"><v>76</v></c><c r="D112" s="9" t="s"><v>76</v></c><c r="E112" s="9" t="s"><v>1579</v></c><c r="F112" s="9" t="s"><v>336</v></c><c r="G112" s="9" t="s"><v>164</v></c><c r="H112" s="9" t="s"><v>209</v></c><c r="I112" s="9" t="s"><v>1242</v></c><c r="J112" s="9" t="s"><v>488</v></c><c r="K112" s="9"/><c r="L112" s="9"/></row><row r="113" spans="1:12" s="10" customFormat="1" ht="12" x14ac:dyDescent="0.25"><c r="A113" s="20" t="str"><f t="shared" si="1"/><v>Ocean</v></c><c r="B113" s="9" t="s"><v>77</v></c><c r="C113" s="9" t="s"><v>78</v></c><c r="D113" s="9" t="s"><v>1032</v></c><c r="E113" s="9" t="s"><v>1580</v></c><c r="F113" s="9" t="s"><v>337</v></c><c r="G113" s="9" t="s"><v>489</v></c><c r="H113" s="9" t="s"><v>490</v></c><c r="I113" s="9" t="s"><v>1243</v></c><c r="J113" s="9" t="s"><v>491</v></c><c r="K113" s="9"/><c r="L113" s="9"/></row><row r="114" spans="1:12" s="10" customFormat="1" ht="12" x14ac:dyDescent="0.25"><c r="A114" s="20" t="str"><f t="shared" si="1"/><v>Biomass</v></c><c r="B114" s="9" t="s"><v>79</v></c><c r="C114" s="9" t="s"><v>80</v></c><c r="D114" s="9" t="s"><v>1033</v></c><c r="E114" s="9" t="s"><v>210</v></c><c r="F114" s="9" t="s"><v>338</v></c><c r="G114" s="9" t="s"><v>80</v></c><c r="H114" s="9" t="s"><v>210</v></c><c r="I114" s="9" t="s"><v>80</v></c><c r="J114" s="9" t="s"><v>79</v></c><c r="K114" s="9"/><c r="L114" s="9"/></row><row r="115" spans="1:12" s="10" customFormat="1" ht="12" x14ac:dyDescent="0.25"><c r="A115" s="20" t="str"><f t="shared" si="1"/><v>Urban waste</v></c><c r="B115" s="9" t="s"><v>81</v></c><c r="C115" s="9" t="s"><v>82</v></c><c r="D115" s="9" t="s"><v>1034</v></c><c r="E115" s="9" t="s"><v>1581</v></c><c r="F115" s="9" t="s"><v>339</v></c><c r="G115" s="9" t="s"><v>492</v></c><c r="H115" s="9" t="s"><v>211</v></c><c r="I115" s="9" t="s"><v>1244</v></c><c r="J115" s="9" t="s"><v>493</v></c><c r="K115" s="9"/><c r="L115" s="9"/></row><row r="116" spans="1:12" s="10" customFormat="1" ht="12" x14ac:dyDescent="0.25"><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 x14ac:dyDescent="0.25"><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 x14ac:dyDescent="0.25"><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 x14ac:dyDescent="0.25"><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 x14ac:dyDescent="0.25"><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 x14ac:dyDescent="0.25"><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 x14ac:dyDescent="0.25"><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 x14ac:dyDescent="0.25"><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 x14ac:dyDescent="0.25"><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 x14ac:dyDescent="0.25"><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 x14ac:dyDescent="0.25"><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 x14ac:dyDescent="0.25"><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 x14ac:dyDescent="0.25"><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 x14ac:dyDescent="0.25"><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 x14ac:dyDescent="0.25"><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 x14ac:dyDescent="0.25"><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 x14ac:dyDescent="0.25"><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 x14ac:dyDescent="0.25"><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 x14ac:dyDescent="0.25"><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 x14ac:dyDescent="0.25"><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 x14ac:dyDescent="0.25"><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 x14ac:dyDescent="0.25"><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 x14ac:dyDescent="0.25"><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 x14ac:dyDescent="0.25"><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 x14ac:dyDescent="0.25"><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 x14ac:dyDescent="0.25"><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 x14ac:dyDescent="0.25"><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 x14ac:dyDescent="0.25"><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 x14ac:dyDescent="0.25"><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 x14ac:dyDescent="0.25"><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 x14ac:dyDescent="0.25"><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 x14ac:dyDescent="0.2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 x14ac:dyDescent="0.2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 x14ac:dyDescent="0.2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 x14ac:dyDescent="0.2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 x14ac:dyDescent="0.25"><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 x14ac:dyDescent="0.25"><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 x14ac:dyDescent="0.25"><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 x14ac:dyDescent="0.25"><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 x14ac:dyDescent="0.25"><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 x14ac:dyDescent="0.25"><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 x14ac:dyDescent="0.25"><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 x14ac:dyDescent="0.25"><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 x14ac:dyDescent="0.25"><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 x14ac:dyDescent="0.25"><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 x14ac:dyDescent="0.25"><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 x14ac:dyDescent="0.25"><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 x14ac:dyDescent="0.25"><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 x14ac:dyDescent="0.25"><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 x14ac:dyDescent="0.25"><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 x14ac:dyDescent="0.25"><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 x14ac:dyDescent="0.25"><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 x14ac:dyDescent="0.25"><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 x14ac:dyDescent="0.25"><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 x14ac:dyDescent="0.2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 x14ac:dyDescent="0.25"><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 x14ac:dyDescent="0.25"><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 x14ac:dyDescent="0.2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 x14ac:dyDescent="0.25"><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 x14ac:dyDescent="0.25"><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 x14ac:dyDescent="0.25"><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 x14ac:dyDescent="0.25"><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 x14ac:dyDescent="0.25"><c r="A178" s="20" t="str"><f t="shared" si="2"/><v>Hydro</v></c><c r="B178" s="9" t="s"><v>70</v></c><c r="C178" s="9" t="s"><v>71</v></c><c r="D178" s="9" t="s"><v>1030</v></c><c r="E178" s="9" t="s"><v>1576</v></c><c r="F178" s="9" t="s"><v>333</v></c><c r="G178" s="9" t="s"><v>161</v></c><c r="H178" s="9" t="s"><v>70</v></c><c r="I178" s="9" t="s"><v>1239</v></c><c r="J178" s="9" t="s"><v>269</v></c><c r="K178" s="9"/><c r="L178" s="9"/></row><row r="179" spans="1:12" s="10" customFormat="1" ht="12" x14ac:dyDescent="0.25"><c r="A179" s="20" t="str"><f t="shared" si="2"/><v>Wind</v></c><c r="B179" s="9" t="s"><v>72</v></c><c r="C179" s="9" t="s"><v>73</v></c><c r="D179" s="9" t="s"><v>1031</v></c><c r="E179" s="9" t="s"><v>1577</v></c><c r="F179" s="9" t="s"><v>334</v></c><c r="G179" s="9" t="s"><v>162</v></c><c r="H179" s="9" t="s"><v>208</v></c><c r="I179" s="9" t="s"><v>1240</v></c><c r="J179" s="9" t="s"><v>270</v></c><c r="K179" s="9"/><c r="L179" s="9"/></row><row r="180" spans="1:12" s="10" customFormat="1" ht="12" x14ac:dyDescent="0.25"><c r="A180" s="20" t="str"><f t="shared" si="2"/><v>Solar</v></c><c r="B180" s="9" t="s"><v>74</v></c><c r="C180" s="9" t="s"><v>74</v></c><c r="D180" s="9" t="s"><v>74</v></c><c r="E180" s="9" t="s"><v>1578</v></c><c r="F180" s="9" t="s"><v>335</v></c><c r="G180" s="9" t="s"><v>163</v></c><c r="H180" s="9" t="s"><v>74</v></c><c r="I180" s="9" t="s"><v>1241</v></c><c r="J180" s="9" t="s"><v>271</v></c><c r="K180" s="9"/><c r="L180" s="9"/></row><row r="181" spans="1:12" s="10" customFormat="1" ht="12" x14ac:dyDescent="0.25"><c r="A181" s="20" t="str"><f t="shared" si="2"/><v>Geothermal</v></c><c r="B181" s="9" t="s"><v>75</v></c><c r="C181" s="9" t="s"><v>76</v></c><c r="D181" s="9" t="s"><v>76</v></c><c r="E181" s="9" t="s"><v>1579</v></c><c r="F181" s="9" t="s"><v>336</v></c><c r="G181" s="9" t="s"><v>164</v></c><c r="H181" s="9" t="s"><v>209</v></c><c r="I181" s="9" t="s"><v>1242</v></c><c r="J181" s="9" t="s"><v>272</v></c><c r="K181" s="9"/><c r="L181" s="9"/></row><row r="182" spans="1:12" s="10" customFormat="1" ht="12" x14ac:dyDescent="0.25"><c r="A182" s="20" t="str"><f t="shared" si="2"/><v>Ocean</v></c><c r="B182" s="9" t="s"><v>77</v></c><c r="C182" s="9" t="s"><v>78</v></c><c r="D182" s="9" t="s"><v>1032</v></c><c r="E182" s="9" t="s"><v>1580</v></c><c r="F182" s="9" t="s"><v>337</v></c><c r="G182" s="9" t="s"><v>1403</v></c><c r="H182" s="9" t="s"><v>77</v></c><c r="I182" s="9" t="s"><v>1243</v></c><c r="J182" s="9" t="s"><v>273</v></c><c r="K182" s="9"/><c r="L182" s="9"/></row><row r="183" spans="1:12" s="10" customFormat="1" ht="12" x14ac:dyDescent="0.25"><c r="A183" s="20" t="str"><f t="shared" si="2"/><v>Biomass</v></c><c r="B183" s="9" t="s"><v>79</v></c><c r="C183" s="9" t="s"><v>80</v></c><c r="D183" s="9" t="s"><v>1033</v></c><c r="E183" s="9" t="s"><v>210</v></c><c r="F183" s="9" t="s"><v>338</v></c><c r="G183" s="9" t="s"><v>379</v></c><c r="H183" s="9" t="s"><v>210</v></c><c r="I183" s="9" t="s"><v>80</v></c><c r="J183" s="9" t="s"><v>79</v></c><c r="K183" s="9"/><c r="L183" s="9"/></row><row r="184" spans="1:12" s="10" customFormat="1" ht="12" x14ac:dyDescent="0.25"><c r="A184" s="20" t="str"><f t="shared" si="2"/><v>Urban waste</v></c><c r="B184" s="9" t="s"><v>81</v></c><c r="C184" s="9" t="s"><v>82</v></c><c r="D184" s="9" t="s"><v>1094</v></c><c r="E184" s="9" t="s"><v>1581</v></c><c r="F184" s="9" t="s"><v>339</v></c><c r="G184" s="9" t="s"><v>165</v></c><c r="H184" s="9" t="s"><v>211</v></c><c r="I184" s="9" t="s"><v>1244</v></c><c r="J184" s="9" t="s"><v>274</v></c><c r="K184" s="9"/><c r="L184" s="9"/></row><row r="185" spans="1:12" s="10" customFormat="1" ht="12" x14ac:dyDescent="0.25"><c r="A185" s="20" t="str"><f t="shared" si="2"/><v>Storage</v></c><c r="B185" s="9" t="s"><v>86</v></c><c r="C185" s="9" t="s"><v>87</v></c><c r="D185" s="9" t="s"><v>1049</v></c><c r="E185" s="9" t="s"><v>1596</v></c><c r="F185" s="9" t="s"><v>340</v></c><c r="G185" s="9" t="s"><v>166</v></c><c r="H185" s="9" t="s"><v>166</v></c><c r="I185" s="9" t="s"><v>1260</v></c><c r="J185" s="9" t="s"><v>275</v></c><c r="K185" s="9"/><c r="L185" s="9"/></row><row r="186" spans="1:12" s="10" customFormat="1" ht="12" x14ac:dyDescent="0.25"><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 x14ac:dyDescent="0.25"><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 x14ac:dyDescent="0.25"><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 x14ac:dyDescent="0.25"><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 x14ac:dyDescent="0.25"><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 x14ac:dyDescent="0.25"><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 x14ac:dyDescent="0.25"><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 x14ac:dyDescent="0.25"><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 x14ac:dyDescent="0.25"><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 x14ac:dyDescent="0.25"><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 x14ac:dyDescent="0.25"><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 x14ac:dyDescent="0.25"><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 x14ac:dyDescent="0.25"><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 x14ac:dyDescent="0.25"><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 x14ac:dyDescent="0.25"><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 x14ac:dyDescent="0.25"><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 x14ac:dyDescent="0.25"><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 x14ac:dyDescent="0.25"><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 x14ac:dyDescent="0.25"><c r="A204" s="20" t="str"><f t="shared" si="3"/><v>…</v></c><c r="B204" s="9" t="s"><v>19</v></c><c r="C204" s="9" t="s"><v>19</v></c><c r="D204" s="9" t="s"><v>214</v></c><c r="E204" s="9" t="s"><v>19</v></c><c r="F204" s="9" t="s"><v>19</v></c><c r="G204" s="9" t="s"><v>19</v></c><c r="H204" s="9" t="s"><v>214</v></c><c r="I204" s="9" t="s"><v>19</v></c><c r="J204" s="9" t="s"><v>19</v></c><c r="K204" s="9" t="s"><v>19</v></c><c r="L204" s="9" t="s"><v>19</v></c></row><row r="205" spans="1:12" s="10" customFormat="1" ht="12" x14ac:dyDescent="0.25"><c r="A205" s="20" t="str"><f t="shared" si="3"/><v>…</v></c><c r="B205" s="9" t="s"><v>19</v></c><c r="C205" s="9" t="s"><v>19</v></c><c r="D205" s="9" t="s"><v>214</v></c><c r="E205" s="9" t="s"><v>19</v></c><c r="F205" s="9" t="s"><v>19</v></c><c r="G205" s="9" t="s"><v>19</v></c><c r="H205" s="9" t="s"><v>214</v></c><c r="I205" s="9" t="s"><v>19</v></c><c r="J205" s="9" t="s"><v>19</v></c><c r="K205" s="9" t="s"><v>19</v></c><c r="L205" s="9" t="s"><v>19</v></c></row><row r="206" spans="1:12" s="10" customFormat="1" ht="12" x14ac:dyDescent="0.25"><c r="A206" s="20" t="str"><f t="shared" si="3"/><v>…</v></c><c r="B206" s="9" t="s"><v>19</v></c><c r="C206" s="9" t="s"><v>19</v></c><c r="D206" s="9" t="s"><v>214</v></c><c r="E206" s="9" t="s"><v>19</v></c><c r="F206" s="9" t="s"><v>19</v></c><c r="G206" s="9" t="s"><v>19</v></c><c r="H206" s="9" t="s"><v>214</v></c><c r="I206" s="9" t="s"><v>19</v></c><c r="J206" s="9" t="s"><v>19</v></c><c r="K206" s="9" t="s"><v>19</v></c><c r="L206" s="9" t="s"><v>19</v></c></row><row r="207" spans="1:12" s="10" customFormat="1" ht="12" x14ac:dyDescent="0.25"><c r="A207" s="20" t="str"><f t="shared" si="3"/><v>…</v></c><c r="B207" s="9" t="s"><v>19</v></c><c r="C207" s="9" t="s"><v>19</v></c><c r="D207" s="9" t="s"><v>214</v></c><c r="E207" s="9" t="s"><v>19</v></c><c r="F207" s="9" t="s"><v>19</v></c><c r="G207" s="9" t="s"><v>19</v></c><c r="H207" s="9" t="s"><v>214</v></c><c r="I207" s="9" t="s"><v>19</v></c><c r="J207" s="9" t="s"><v>19</v></c><c r="K207" s="9" t="s"><v>19</v></c><c r="L207" s="9" t="s"><v>19</v></c></row><row r="208" spans="1:12" s="10" customFormat="1" ht="12" x14ac:dyDescent="0.25"><c r="A208" s="20" t="str"><f t="shared" si="3"/><v>…</v></c><c r="B208" s="9" t="s"><v>19</v></c><c r="C208" s="9" t="s"><v>19</v></c><c r="D208" s="9" t="s"><v>214</v></c><c r="E208" s="9" t="s"><v>19</v></c><c r="F208" s="9" t="s"><v>19</v></c><c r="G208" s="9" t="s"><v>19</v></c><c r="H208" s="9" t="s"><v>214</v></c><c r="I208" s="9" t="s"><v>19</v></c><c r="J208" s="9" t="s"><v>19</v></c><c r="K208" s="9" t="s"><v>19</v></c><c r="L208" s="9" t="s"><v>19</v></c></row><row r="209" spans="1:12" s="10" customFormat="1" ht="12" x14ac:dyDescent="0.25"><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 x14ac:dyDescent="0.25"><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 x14ac:dyDescent="0.25"><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 x14ac:dyDescent="0.25"><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36" x14ac:dyDescent="0.25"><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60" x14ac:dyDescent="0.25"><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409.5" x14ac:dyDescent="0.25"><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pageSetUpPr fitToPage="1"/></sheetPr><dimension ref="A1:V11"/><sheetViews><sheetView showGridLines="0" showZeros="0" zoomScale="70" zoomScaleNormal="70" workbookViewID_"0"><selection activeCell="C9" sqref="C9"/></sheetView></sheetViews><sheetFormatPr defaultColWidth="11.42578125" defaultRowHeight="15" x14ac:dyDescent="0.2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 x14ac:dyDescent="0.25"><c r="A1" s="82"/><c r="B1" s="255" t="str"><f>Translation!$A$31</f><v>Island  Sustainable Energy Action Plan (ISEAP)</v></c><c r="C1" s="255"/><c r="D1" s="255"/><c r="E1" s="255"/><c r="F1" s="255"/><c r="G1" s="255"/><c r="H1" s="255"/><c r="I1" s="255"/><c r="J1" s="255"/><c r="K1" s="255"/><c r="L1" s="255"/><c r="M1" s="255"/><c r="N1" s="255"/><c r="O1" s="255"/><c r="P1" s="255"/><c r="Q1" s="255"/><c r="R1" s="255"/><c r="S1" s="255"/><c r="T1" s="255"/></row><row r="2" spans="1:22" s="21" customFormat="1" ht="28.5" customHeight="1" x14ac:dyDescent="0.25"><c r="A2" s="264" t="s"><v>1444</v></c><c r="B2" s="264"/><c r="C2" s="264"/><c r="D2" s="115"/><c r="E2" s="115"/><c r="F2" s="115"/><c r="G2" s="115"/><c r="H2" s="115"/><c r="I2" s="115"/><c r="J2" s="115"/><c r="K2" s="115"/><c r="L2" s="115"/><c r="M2" s="115"/><c r="N2" s="115"/><c r="O2" s="115"/><c r="P2" s="115"/><c r="Q2" s="115"/><c r="R2" s="115"/><c r="S2" s="115"/><c r="T2" s="115"/></row><row r="3" spans="1:22" ht="30.75" customHeight="1" x14ac:dyDescent="0.25"/><row r="4" spans="1:22" s="164" customFormat="1" ht="36" x14ac:dyDescent="0.35"><c r="A4" s="163" t="str"><f>Translation!A150</f><v>CO2 EMISSION FACTORS</v></c><c r="B4" s="163"/><c r="T4" s="165" t="str"><f>'Start here'!G8</f><v>[t CO2/MWh]</v></c></row><row r="5" spans="1:22" ht="15" customHeight="1" x14ac:dyDescent="0.25"><c r="A5" s="258"/><c r="B5" s="258"/><c r="C5" s="263" t="str"><f>Translation!A99</f><v>Fossil fuels</v></c><c r="D5" s="263"/><c r="E5" s="263"/><c r="F5" s="263"/><c r="G5" s="263"/><c r="H5" s="263"/><c r="I5" s="263"/><c r="J5" s="263" t="str"><f>Translation!A108</f><v>Renewable energy sources</v></c><c r="K5" s="263"/><c r="L5" s="263"/><c r="M5" s="263"/><c r="N5" s="263"/><c r="O5" s="263"/><c r="P5" s="263"/><c r="Q5" s="263"/><c r="R5" s="263"/><c r="S5" s="258" t="str"><f>Translation!A124</f><v>Electricity</v></c><c r="T5" s="258"/><c r="U5" s="166"/><c r="V5" s="261" t="s"><v>522</v></c></row><row r="6" spans="1:22" ht="49.5" customHeight="1" x14ac:dyDescent="0.25"><c r="A6" s="258"/><c r="B6" s="258"/><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62"/></row><row r="7" spans="1:22" s="164" customFormat="1" ht="20.25" customHeight="1" x14ac:dyDescent="0.25"><c r="A7" s="259" t="str"><f>'Start here'!F7</f><v>IPCC emission factors</v></c><c r="B7" s="260"/><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1.149</v></c><c r="T7" s="194"><f>IF($A7=$A9,T9,T10)</f><v>-1.149</v></c><c r="U7" s="170" t="s"><v>522</v></c><c r="V7" s="169" t="s"><v>522</v></c></row><row r="8" spans="1:22" s="55" customFormat="1" ht="30" customHeight="1" x14ac:dyDescent="0.25"><c r="A8" s="50"/><c r="B8" s="50"/></row><row r="9" spans="1:22" s="55" customFormat="1" x14ac:dyDescent="0.25"><c r="A9" s="256" t="str"><f>Translation!A14</f><v>IPCC emission factors</v></c><c r="B9" s="257"/><c r="C9" s="222"><v>0.27900000000000003</v></c><c r="D9" s="222"><v>0.26700000000000002</v></c><c r="E9" s="222"><v>0.249</v></c><c r="F9" s="223"><v>0.24</v></c><c r="G9" s="223"><v>0.20200000000000001</v></c><c r="H9" s="223"><v>0.35399999999999998</v></c><c r="I9" s="246" t="s"><v>522</v></c><c r="J9" s="223"><v>0</v></c><c r="K9" s="223"><v>0</v></c><c r="L9" s="223"><v>0</v></c><c r="M9" s="223"><v>0</v></c><c r="N9" s="223"><v>0</v></c><c r="O9" s="223"><v>0</v></c><c r="P9" s="223"><v>0.33300000000000002</v></c><c r="Q9" s="223"><v>0</v></c><c r="R9" s="224" t="s"><v>522</v></c><c r="S9" s="225"><v>1.149</v></c><c r="T9" s="225"><v>-1.149</v></c><c r="U9" s="171" t="s"><v>522</v></c><c r="V9" s="169" t="s"><v>522</v></c></row><row r="10" spans="1:22" s="55" customFormat="1" x14ac:dyDescent="0.25"><c r="A10" s="256" t="str"><f>Translation!A15</f><v>Life Cicle Analysis (LCA) emission factors</v></c><c r="B10" s="257"/><c r="C10" s="222"/><c r="D10" s="222"/><c r="E10" s="222"/><c r="F10" s="222"/><c r="G10" s="222"/><c r="H10" s="222"/><c r="I10" s="247" t="s"><v>522</v></c><c r="J10" s="222"/><c r="K10" s="222"/><c r="L10" s="222"/><c r="M10" s="222"/><c r="N10" s="222"/><c r="O10" s="222"/><c r="P10" s="222"/><c r="Q10" s="222"/><c r="R10" s="226" t="s"><v>522</v></c><c r="S10" s="222"/><c r="T10" s="222"/><c r="U10" s="171" t="s"><v>522</v></c><c r="V10" s="169" t="s"><v>522</v></c></row><row r="11" spans="1:22" s="55" customFormat="1" x14ac:dyDescent="0.25"/></sheetData><mergeCells count="10"><mergeCell ref="B1:T1"/><mergeCell ref="A2:C2"/><mergeCell ref="A10:B10"/><mergeCell ref="A9:B9"/><mergeCell ref="A5:B6"/><mergeCell ref="A7:B7"/><mergeCell ref="V5:V6"/><mergeCell ref="C5:I5"/><mergeCell ref="J5:R5"/><mergeCell ref="S5:T5"/></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R27"/><sheetViews><sheetView showGridLines="0" showZeros="0" zoomScale="70" zoomScaleNormal="70" workbookViewID_"0"><selection activeCell="J7" sqref="J7"/></sheetView></sheetViews><sheetFormatPr defaultColWidth="11.42578125" defaultRowHeight="12.75" x14ac:dyDescent="0.2"/><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 x14ac:dyDescent="0.25"><c r="A1" s="255" t="str"><f>Translation!$A$31</f><v>Island  Sustainable Energy Action Plan (ISEAP)</v></c><c r="B1" s="255"/><c r="C1" s="255"/><c r="D1" s="255"/><c r="E1" s="255"/><c r="F1" s="255"/><c r="G1" s="255"/><c r="H1" s="255"/><c r="I1" s="255"/><c r="J1" s="255"/><c r="K1" s="255"/><c r="L1" s="255"/><c r="M1" s="255"/><c r="N1" s="255"/><c r="O1" s="255"/><c r="P1" s="255"/><c r="Q1" s="255"/><c r="R1" s="255"/></row><row r="2" spans="1:18" s="21" customFormat="1" ht="28.5" customHeight="1" x14ac:dyDescent="0.25"><c r="A2" s="77"/><c r="B2" s="212" t="s"><v>1445</v></c><c r="C2" s="77"/><c r="D2" s="77"/><c r="E2" s="77"/><c r="F2" s="78" t="str"><f>Translation!$A$10</f><v>Island</v></c><c r="G2" s="79" t="str"><f>'Start here'!$B$5</f><v>Kea</v></c><c r="H2" s="81"/><c r="I2" s="81"/><c r="J2" s="81"/><c r="K2" s="81"/><c r="L2" s="81"/><c r="M2" s="81"/><c r="N2" s="81"/><c r="O2" s="81"/><c r="P2" s="81"/><c r="Q2" s="81"/><c r="R2" s="81"/></row><row r="3" spans="1:18" ht="28.5" customHeight="1" x14ac:dyDescent="0.2"><c r="A3" s="268"/><c r="B3" s="268"/><c r="C3" s="268"/><c r="D3" s="268"/><c r="E3" s="268"/><c r="F3" s="268"/><c r="G3" s="268"/><c r="H3" s="268"/><c r="I3" s="268"/><c r="J3" s="118"/><c r="K3" s="118"/><c r="Q3" s="27"/></row><row r="4" spans="1:18" ht="39.75" customHeight="1" x14ac:dyDescent="0.2"><c r="A4" s="269" t="str"><f>Translation!A33</f><v>OVERALL STRATEGY</v></c><c r="B4" s="269"/><c r="C4" s="269"/><c r="D4" s="269"/><c r="E4" s="269"/><c r="F4" s="269"/><c r="G4" s="269"/><c r="H4" s="269"/><c r="I4" s="269"/><c r="J4" s="269"/><c r="K4" s="269"/><c r="L4" s="269"/><c r="M4" s="269"/><c r="N4" s="269"/><c r="O4" s="269"/><c r="P4" s="269"/><c r="Q4" s="269"/><c r="R4" s="269"/></row><row r="5" spans="1:18" ht="21" x14ac:dyDescent="0.35"><c r="A5" s="128"/><c r="B5" s="137"/><c r="C5" s="138"/><c r="D5" s="139"/><c r="E5" s="139"/><c r="F5" s="139"/><c r="G5" s="140"/><c r="H5" s="141"/><c r="P5" s="273" t="str"><f>Translation!$A$53</f><v>Mandatory fields</v></c><c r="Q5" s="273"/><c r="R5" s="273"/></row><row r="6" spans="1:18" ht="31.5" x14ac:dyDescent="0.25"><c r="A6" s="156"/><c r="B6" s="157"/><c r="J6" s="158" t="str"><f>Translation!A36</f><v>Absolute reduction</v></c><c r="L6" s="158" t="str"><f>Translation!A38</f><v>Per capita reduction</v></c></row><row r="7" spans="1:18" s="160" customFormat="1" ht="36" x14ac:dyDescent="0.35"><c r="A7" s="112" t="s"><v>0</v></c><c r="B7" s="271" t="str"><f>Translation!A34</f><v>OVERALL CO2 EMISSION REDUCTION TARGET BY 2020</v></c><c r="C7" s="271"/><c r="D7" s="271"/><c r="E7" s="271"/><c r="F7" s="271"/><c r="G7" s="271"/><c r="H7" s="271"/><c r="I7" s="272"/><c r="J7" s="233"><v>0.2</v></c><c r="K7" s="159" t="str"><f>Translation!A37</f><v>or</v></c><c r="L7" s="233"><v>0.2</v></c><c r="M7" s="270" t="str"><f>Translation!$A$35</f><v>Please select the corresponding box</v></c><c r="N7" s="270"/><c r="O7" s="270"/></row><row r="8" spans="1:18" s="207" customFormat="1" ht="12" x14ac:dyDescent="0.2"><c r="A8" s="205"/><c r="B8" s="206"/><c r="D8" s="208"/><c r="E8" s="208"/><c r="F8" s="208"/><c r="G8" s="209"/><c r="H8" s="210"/><c r="J8" s="211"><v>0.14940288114098335</v></c><c r="L8" s="211"><v>0.22731471807849005</v></c></row><row r="9" spans="1:18" ht="33.75" customHeight="1" x14ac:dyDescent="0.35"><c r="A9" s="128"/><c r="B9" s="137"/><c r="C9" s="138"/><c r="D9" s="139"/><c r="E9" s="139"/><c r="F9" s="139"/><c r="G9" s="140"/><c r="H9" s="141"/></row><row r="10" spans="1:18" s="179" customFormat="1" ht="36" x14ac:dyDescent="0.55000000000000004"><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213" customHeight="1" x14ac:dyDescent="0.2"><c r="B11" s="265" t="s"><v>1673</v></c><c r="C11" s="266"/><c r="D11" s="266"/><c r="E11" s="266"/><c r="F11" s="266"/><c r="G11" s="266"/><c r="H11" s="266"/><c r="I11" s="266"/><c r="J11" s="266"/><c r="K11" s="266"/><c r="L11" s="266"/><c r="M11" s="266"/><c r="N11" s="266"/><c r="O11" s="266"/><c r="P11" s="266"/><c r="Q11" s="266"/><c r="R11" s="267"/></row><row r="12" spans="1:18" ht="13.5" customHeight="1" x14ac:dyDescent="0.2"><c r="B12" s="161"/><c r="C12" s="161"/><c r="D12" s="161"/><c r="E12" s="161"/><c r="F12" s="161"/><c r="G12" s="161"/><c r="H12" s="161"/><c r="I12" s="161"/></row><row r="13" spans="1:18" s="179" customFormat="1" ht="36" x14ac:dyDescent="0.55000000000000004"><c r="A13" s="112" t="s"><v>10</v></c><c r="B13" s="100" t="str"><f>Translation!A41</f><v>ORGANISATIONAL AND FINANCIAL ASPECTS</v></c><c r="C13" s="178"/><c r="D13" s="178"/><c r="E13" s="178"/><c r="F13" s="178"/><c r="G13" s="178"/><c r="H13" s="178"/><c r="I13" s="178"/><c r="J13" s="178"/><c r="K13" s="178"/><c r="L13" s="178"/><c r="M13" s="178"/><c r="N13" s="178"/></row><row r="14" spans="1:18" ht="60.75" customHeight="1" x14ac:dyDescent="0.3"><c r="A14" s="144"/><c r="B14" s="278" t="str"><f>Translation!A42</f><v>Coordination and organisational structures created/assigned</v></c><c r="C14" s="279"/><c r="D14" s="265" t="s"><v>1668</v></c><c r="E14" s="266"/><c r="F14" s="266"/><c r="G14" s="266"/><c r="H14" s="266"/><c r="I14" s="266"/><c r="J14" s="266"/><c r="K14" s="266"/><c r="L14" s="266"/><c r="M14" s="266"/><c r="N14" s="266"/><c r="O14" s="266"/><c r="P14" s="266"/><c r="Q14" s="266"/><c r="R14" s="267"/></row><row r="15" spans="1:18" ht="60.75" customHeight="1" x14ac:dyDescent="0.3"><c r="A15" s="144"/><c r="B15" s="278" t="str"><f>Translation!A43</f><v>Staff capacity allocated</v></c><c r="C15" s="279"/><c r="D15" s="265" t="s"><v>1669</v></c><c r="E15" s="266"/><c r="F15" s="266"/><c r="G15" s="266"/><c r="H15" s="266"/><c r="I15" s="266"/><c r="J15" s="266"/><c r="K15" s="266"/><c r="L15" s="266"/><c r="M15" s="266"/><c r="N15" s="266"/><c r="O15" s="266"/><c r="P15" s="266"/><c r="Q15" s="266"/><c r="R15" s="267"/></row><row r="16" spans="1:18" ht="60.75" customHeight="1" x14ac:dyDescent="0.3"><c r="A16" s="144"/><c r="B16" s="278" t="str"><f>Translation!A44</f><v>Involvement of stakeholders and citizens</v></c><c r="C16" s="279"/><c r="D16" s="265" t="s"><v>1670</v></c><c r="E16" s="266"/><c r="F16" s="266"/><c r="G16" s="266"/><c r="H16" s="266"/><c r="I16" s="266"/><c r="J16" s="266"/><c r="K16" s="266"/><c r="L16" s="266"/><c r="M16" s="266"/><c r="N16" s="266"/><c r="O16" s="266"/><c r="P16" s="266"/><c r="Q16" s="266"/><c r="R16" s="267"/></row><row r="17" spans="1:18" ht="60.75" customHeight="1" x14ac:dyDescent="0.3"><c r="A17" s="144"/><c r="B17" s="278" t="str"><f>Translation!A45</f><v>Overall estimated budget</v></c><c r="C17" s="279"/><c r="D17" s="265"/><c r="E17" s="266"/><c r="F17" s="266"/><c r="G17" s="266"/><c r="H17" s="266"/><c r="I17" s="266"/><c r="J17" s="266"/><c r="K17" s="266"/><c r="L17" s="266"/><c r="M17" s="266"/><c r="N17" s="266"/><c r="O17" s="266"/><c r="P17" s="266"/><c r="Q17" s="266"/><c r="R17" s="267"/></row><row r="18" spans="1:18" ht="60.75" customHeight="1" x14ac:dyDescent="0.3"><c r="A18" s="144"/><c r="B18" s="278" t="str"><f>Translation!A46</f><v>Foreseen financing sources for the investments within your action plan</v></c><c r="C18" s="279"/><c r="D18" s="265" t="s"><v>1671</v></c><c r="E18" s="266"/><c r="F18" s="266"/><c r="G18" s="266"/><c r="H18" s="266"/><c r="I18" s="266"/><c r="J18" s="266"/><c r="K18" s="266"/><c r="L18" s="266"/><c r="M18" s="266"/><c r="N18" s="266"/><c r="O18" s="266"/><c r="P18" s="266"/><c r="Q18" s="266"/><c r="R18" s="267"/></row><row r="19" spans="1:18" ht="60.75" customHeight="1" x14ac:dyDescent="0.3"><c r="A19" s="144"/><c r="B19" s="278" t="str"><f>Translation!A47</f><v>Planned measures for monitoring and follow up</v></c><c r="C19" s="279"/><c r="D19" s="265" t="s"><v>1672</v></c><c r="E19" s="266"/><c r="F19" s="266"/><c r="G19" s="266"/><c r="H19" s="266"/><c r="I19" s="266"/><c r="J19" s="266"/><c r="K19" s="266"/><c r="L19" s="266"/><c r="M19" s="266"/><c r="N19" s="266"/><c r="O19" s="266"/><c r="P19" s="266"/><c r="Q19" s="266"/><c r="R19" s="267"/></row><row r="20" spans="1:18" ht="23.25" customHeight="1" x14ac:dyDescent="0.2"><c r="A20" s="144"/><c r="B20" s="161"/><c r="C20" s="161"/><c r="D20" s="161"/><c r="E20" s="161"/><c r="F20" s="161"/><c r="G20" s="161"/><c r="H20" s="161"/><c r="I20" s="161"/></row><row r="21" spans="1:18" ht="23.25" x14ac:dyDescent="0.35"><c r="A21" s="144"/><c r="B21" s="274" t="str"><f>Translation!A48</f><v xml:space="preserve">Go to the next sheet dedicated to your Baseline Emission Inventory </v></c><c r="C21" s="275"/><c r="D21" s="275"/><c r="E21" s="275"/><c r="F21" s="275"/><c r="G21" s="275"/><c r="H21" s="275"/><c r="I21" s="275"/><c r="J21" s="275"/><c r="K21" s="275"/><c r="L21" s="275"/><c r="M21" s="275"/><c r="N21" s="275"/><c r="O21" s="275"/><c r="P21" s="275"/><c r="Q21" s="275"/><c r="R21" s="275"/></row><row r="22" spans="1:18" ht="13.5" customHeight="1" x14ac:dyDescent="0.2"><c r="A22" s="144"/><c r="B22" s="161"/><c r="C22" s="161"/><c r="D22" s="161"/><c r="E22" s="161"/><c r="F22" s="161"/><c r="G22" s="161"/><c r="H22" s="161"/><c r="I22" s="161"/></row><row r="23" spans="1:18" s="21" customFormat="1" ht="12.75" customHeight="1" x14ac:dyDescent="0.25"><c r="B23" s="276"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76"/><c r="D23" s="276"/><c r="E23" s="276"/><c r="F23" s="276"/><c r="G23" s="276"/><c r="H23" s="276"/><c r="I23" s="276"/><c r="J23" s="276"/><c r="K23" s="276"/><c r="L23" s="276"/><c r="M23" s="276"/><c r="N23" s="276"/><c r="O23" s="276"/><c r="P23" s="276"/><c r="Q23" s="276"/><c r="R23" s="276"/></row><row r="24" spans="1:18" s="21" customFormat="1" ht="12.75" customHeight="1" x14ac:dyDescent="0.25"><c r="B24" s="276"/><c r="C24" s="276"/><c r="D24" s="276"/><c r="E24" s="276"/><c r="F24" s="276"/><c r="G24" s="276"/><c r="H24" s="276"/><c r="I24" s="276"/><c r="J24" s="276"/><c r="K24" s="276"/><c r="L24" s="276"/><c r="M24" s="276"/><c r="N24" s="276"/><c r="O24" s="276"/><c r="P24" s="276"/><c r="Q24" s="276"/><c r="R24" s="276"/></row><row r="25" spans="1:18" s="21" customFormat="1" ht="12.75" customHeight="1" x14ac:dyDescent="0.25"><c r="B25" s="276"/><c r="C25" s="276"/><c r="D25" s="276"/><c r="E25" s="276"/><c r="F25" s="276"/><c r="G25" s="276"/><c r="H25" s="276"/><c r="I25" s="276"/><c r="J25" s="276"/><c r="K25" s="276"/><c r="L25" s="276"/><c r="M25" s="276"/><c r="N25" s="276"/><c r="O25" s="276"/><c r="P25" s="276"/><c r="Q25" s="276"/><c r="R25" s="276"/></row><row r="27" spans="1:18" s="162" customFormat="1" ht="15.75" x14ac:dyDescent="0.25"><c r="B27" s="277"/><c r="C27" s="277"/><c r="D27" s="277"/><c r="E27" s="277"/><c r="F27" s="277"/><c r="G27" s="277"/><c r="H27" s="277"/><c r="I27" s="277"/><c r="J27" s="277"/><c r="K27" s="277"/><c r="L27" s="277"/><c r="M27" s="277"/><c r="N27" s="277"/><c r="O27" s="277"/></row></sheetData><mergeCells count="22"><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 ref="D16:R16"/><mergeCell ref="A3:I3"/><mergeCell ref="A4:R4"/><mergeCell ref="M7:O7"/><mergeCell ref="B7:I7"/><mergeCell ref="P5:R5"/></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zoomScale="70" zoomScaleNormal="70" workbookViewID_"0"><selection activeCell="C8" sqref="C8:D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5" t="str"><f>Translation!$A$31</f><v>Island  Sustainable Energy Action Plan (ISEAP)</v></c><c r="B1" s="255"/><c r="C1" s="255"/><c r="D1" s="255"/><c r="E1" s="255"/><c r="F1" s="255"/><c r="G1" s="255"/><c r="H1" s="255"/><c r="I1" s="255"/><c r="J1" s="255"/><c r="K1" s="255"/><c r="L1" s="255"/><c r="M1" s="255"/><c r="N1" s="255"/><c r="O1" s="255"/><c r="P1" s="255"/><c r="Q1" s="255"/><c r="R1" s="255"/><c r="S1" s="255"/><c r="T1" s="255"/><c r="U1" s="255"/></row><row r="2" spans="1:30" s="21" customFormat="1" ht="28.5" customHeight="1" x14ac:dyDescent="0.25"><c r="A2" s="77"/><c r="B2" s="212" t="s"><v>1445</v></c><c r="C2" s="77"/><c r="D2" s="77"/><c r="E2" s="77"/><c r="F2" s="80"/><c r="G2" s="80"/><c r="H2" s="81"/><c r="I2" s="78" t="str"><f>Translation!$A$10</f><v>Island</v></c><c r="J2" s="79" t="str"><f>'Start here'!$B$5</f><v>Kea</v></c><c r="K2" s="81"/><c r="L2" s="81"/><c r="M2" s="81"/><c r="N2" s="81"/><c r="O2" s="81"/><c r="P2" s="81"/><c r="Q2" s="81"/><c r="R2" s="150"/><c r="S2" s="152"/><c r="T2" s="78" t="str"><f>Translation!$A$51</f><v>Inventory year</v></c><c r="U2" s="151"><f>'Start here'!$B$6</f><v>2005</v></c></row><row r="3" spans="1:30" ht="28.5" customHeight="1" x14ac:dyDescent="0.2"><c r="A3" s="116"/><c r="D3" s="116"/><c r="E3" s="116"/><c r="F3" s="116"/><c r="G3" s="116"/><c r="H3" s="116"/><c r="I3" s="116"/><c r="J3" s="118"/><c r="K3" s="118"/><c r="T3" s="27"/></row><row r="4" spans="1:30" ht="46.5" customHeight="1" x14ac:dyDescent="0.2"><c r="A4" s="269" t="str"><f>Translation!A49</f><v>BASELINE EMISSION INVENTORY</v></c><c r="B4" s="269"/><c r="C4" s="269"/><c r="D4" s="269"/><c r="E4" s="269"/><c r="F4" s="269"/><c r="G4" s="269"/><c r="H4" s="269"/><c r="I4" s="269"/><c r="J4" s="269"/><c r="K4" s="269"/><c r="L4" s="269"/><c r="M4" s="269"/><c r="N4" s="269"/><c r="O4" s="269"/><c r="P4" s="269"/><c r="Q4" s="269"/><c r="R4" s="269"/><c r="S4" s="269"/><c r="T4" s="269"/><c r="U4" s="269"/><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3" t="str"><f>Translation!$A$53</f><v>Mandatory fields</v></c><c r="T6" s="273"/><c r="U6" s="273"/></row><row r="7" spans="1:30" s="126" customFormat="1" ht="36" x14ac:dyDescent="0.55000000000000004"><c r="A7" s="124" t="s"><v>0</v></c><c r="B7" s="125" t="str"><f>Translation!A50</f><v>GENERAL DATA</v></c><c r="L7" s="127"/></row><row r="8" spans="1:30" ht="21" x14ac:dyDescent="0.35"><c r="A8" s="128"/><c r="B8" s="130" t="str"><f>Translation!A52</f><v>Number of inhabitants</v></c><c r="C8" s="320"><v>2162</v></c><c r="D8" s="321"/><c r="E8" s="153" t="str"><f>"("&amp;U2&amp;")"</f><v>(2005)</v></c><c r="F8" s="131"/><c r="G8" s="132"/></row><row r="9" spans="1:30" ht="11.25" customHeight="1" x14ac:dyDescent="0.35"><c r="A9" s="128"/><c r="B9" s="131"/><c r="C9" s="131"/><c r="D9" s="131"/><c r="E9" s="129"/><c r="F9" s="129"/><c r="G9" s="129"/><c r="H9" s="133"/><c r="I9" s="131"/><c r="J9" s="132"/><c r="K9" s="134"/></row><row r="10" spans="1:30" ht="21" x14ac:dyDescent="0.35"><c r="A10" s="135"/><c r="B10" s="129" t="str"><f>Translation!A13</f><v>CO2 calculation method</v></c><c r="C10" s="322" t="str"><f>'Start here'!F7</f><v>IPCC emission factors</v></c><c r="D10" s="322"/><c r="E10" s="322"/><c r="F10" s="322"/><c r="G10" s="322"/><c r="H10" s="322"/><c r="I10" s="322"/><c r="J10" s="322"/><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RESULTS OF ENERGY BALANCE</v></c><c r="C12" s="124"/><c r="D12" s="125"/><c r="E12" s="124"/><c r="F12" s="125"/><c r="G12" s="124"/><c r="H12" s="125"/><c r="I12" s="124"/><c r="J12" s="125"/><c r="K12" s="142"/><c r="L12" s="142"/><c r="M12" s="142"/><c r="N12" s="142"/></row><row r="13" spans="1:30" s="85" customFormat="1" ht="31.5" x14ac:dyDescent="0.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0" t="str"><f>Translation!A56</f><v>DEMAND SECTOR</v></c><c r="C14" s="282" t="str"><f>Translation!A94</f><v>ENERGY FOR FINAL USE</v></c><c r="D14" s="283"/><c r="E14" s="283"/><c r="F14" s="283"/><c r="G14" s="283"/><c r="H14" s="283"/><c r="I14" s="283"/><c r="J14" s="283"/><c r="K14" s="283"/><c r="L14" s="283"/><c r="M14" s="283"/><c r="N14" s="283"/><c r="O14" s="283"/><c r="P14" s="283"/><c r="Q14" s="283"/><c r="R14" s="283"/><c r="S14" s="283"/><c r="T14" s="283"/><c r="U14" s="284"/></row><row r="15" spans="1:30" s="51" customFormat="1" ht="18" customHeight="1" x14ac:dyDescent="0.25"><c r="B15" s="281"/><c r="C15" s="282" t="str"><f>Translation!A95</f><v>Centralized energy services</v></c><c r="D15" s="283"/><c r="E15" s="283"/><c r="F15" s="284"/><c r="G15" s="282" t="str"><f>Translation!A99</f><v>Fossil fuels</v></c><c r="H15" s="283"/><c r="I15" s="283"/><c r="J15" s="283"/><c r="K15" s="283"/><c r="L15" s="283"/><c r="M15" s="284"/><c r="N15" s="282" t="str"><f>Translation!A106</f><v>Renewable energy sources (excluding electricity and heat sold to public networks)</v></c><c r="O15" s="283"/><c r="P15" s="283"/><c r="Q15" s="283"/><c r="R15" s="283"/><c r="S15" s="283"/><c r="T15" s="284"/><c r="U15" s="280" t="str"><f>Translation!A119</f><v>TOTAL</v></c></row><row r="16" spans="1:30" s="62" customFormat="1" ht="67.5" customHeight="1" x14ac:dyDescent="0.25"><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81"/></row><row r="17" spans="1:21" s="21" customFormat="1" ht="15.75" x14ac:dyDescent="0.25"><c r="A17" s="22"/><c r="B17" s="66" t="str"><f>Translation!A60</f><v>RESIDENTIAL</v></c><c r="C17" s="234"><v>3519.5185144399247</v></c><c r="D17" s="234"><v>0</v></c><c r="E17" s="234"><v>0</v></c><c r="F17" s="64"><v>3519.5185144399247</v></c><c r="G17" s="234"><v>0</v></c><c r="H17" s="234"><v>4133.2012089861746</v></c><c r="I17" s="234"><v>0</v></c><c r="J17" s="234"><v>544.99680575999992</v></c><c r="K17" s="234"><v>0</v></c><c r="L17" s="234"><v>0</v></c><c r="M17" s="64"><v>4678.1980147461745</v></c><c r="N17" s="234"><v>0</v></c><c r="O17" s="234"><v>0</v></c><c r="P17" s="234"><v>532.87315947535387</v></c><c r="Q17" s="234"><v>0</v></c><c r="R17" s="234"><v>0</v></c><c r="S17" s="234"><v>1174.575183202606</v></c><c r="T17" s="64"><v>1707.4483426779598</v></c><c r="U17" s="64"><v>9905.1648718640572</v></c></row><row r="18" spans="1:21" s="21" customFormat="1" ht="15.75" x14ac:dyDescent="0.25"><c r="A18" s="22"/><c r="B18" s="182" t="str"><f>Translation!A61</f><v>Hot water</v></c><c r="C18" s="154"><v>631.55337419301202</v></c><c r="D18" s="154"><v>0</v></c><c r="E18" s="154"><v>0</v></c><c r="F18" s="64"><v>631.55337419301202</v></c><c r="G18" s="154"><v>0</v></c><c r="H18" s="154"><v>515.11072082617545</v></c><c r="I18" s="154"><v>0</v></c><c r="J18" s="154"><v>0</v></c><c r="K18" s="154"><v>0</v></c><c r="L18" s="154"><v>0</v></c><c r="M18" s="64"><v>515.11072082617545</v></c><c r="N18" s="154"><v>0</v></c><c r="O18" s="154"><v>0</v></c><c r="P18" s="154"><v>532.87315947535387</v></c><c r="Q18" s="154"><v>0</v></c><c r="R18" s="154"><v>0</v></c><c r="S18" s="154"><v>159.86194784260616</v></c><c r="T18" s="64"><v>692.73510731796</v></c><c r="U18" s="64"><v>1839.3992023371475</v></c></row><row r="19" spans="1:21" s="21" customFormat="1" ht="15.75" x14ac:dyDescent="0.25"><c r="A19" s="22"/><c r="B19" s="182" t="str"><f>Translation!A62</f><v>Heating and cooling</v></c><c r="C19" s="154"><v>834.29515487624633</v></c><c r="D19" s="154"><v>0</v></c><c r="E19" s="154"><v>0</v></c><c r="F19" s="64"><v>834.29515487624633</v></c><c r="G19" s="154"><v>0</v></c><c r="H19" s="154"><v>3618.090488159999</v></c><c r="I19" s="154"><v>0</v></c><c r="J19" s="154"><v>305.75412575999991</v></c><c r="K19" s="154"><v>0</v></c><c r="L19" s="154"><v>0</v></c><c r="M19" s="64"><v>3923.8446139199991</v></c><c r="N19" s="154"><v>0</v></c><c r="O19" s="154"><v>0</v></c><c r="P19" s="154"><v>0</v></c><c r="Q19" s="154"><v>0</v></c><c r="R19" s="154"><v>0</v></c><c r="S19" s="154"><v>815.34433535999983</v></c><c r="T19" s="64"><v>815.34433535999983</v></c><c r="U19" s="64"><v>5573.4841041562449</v></c></row><row r="20" spans="1:21" s="21" customFormat="1" ht="15.75" x14ac:dyDescent="0.25"><c r="A20" s="22"/><c r="B20" s="182" t="str"><f>Translation!A63</f><v>Lighting</v></c><c r="C20" s="154"><v>570.57112670399999</v></c><c r="D20" s="154"><v>0</v></c><c r="E20" s="154"><v>0</v></c><c r="F20" s="64"><v>570.57112670399999</v></c><c r="G20" s="154"><v>0</v></c><c r="H20" s="154"><v>0</v></c><c r="I20" s="154"><v>0</v></c><c r="J20" s="154"><v>0</v></c><c r="K20" s="154"><v>0</v></c><c r="L20" s="154"><v>0</v></c><c r="M20" s="64"><v>0</v></c><c r="N20" s="154"><v>0</v></c><c r="O20" s="154"><v>0</v></c><c r="P20" s="154"><v>0</v></c><c r="Q20" s="154"><v>0</v></c><c r="R20" s="154"><v>0</v></c><c r="S20" s="154"><v>0</v></c><c r="T20" s="64"><v>0</v></c><c r="U20" s="64"><v>570.57112670399999</v></c></row><row r="21" spans="1:21" s="21" customFormat="1" ht="15.75" x14ac:dyDescent="0.25"><c r="A21" s="22"/><c r="B21" s="182" t="str"><f>Translation!A64</f><v>Cooking</v></c><c r="C21" s="154"><v>398.73780000000005</v></c><c r="D21" s="154"><v>0</v></c><c r="E21" s="154"><v>0</v></c><c r="F21" s="64"><v>398.73780000000005</v></c><c r="G21" s="154"><v>0</v></c><c r="H21" s="154"><v>0</v></c><c r="I21" s="154"><v>0</v></c><c r="J21" s="154"><v>239.24267999999998</v></c><c r="K21" s="154"><v>0</v></c><c r="L21" s="154"><v>0</v></c><c r="M21" s="64"><v>239.24267999999998</v></c><c r="N21" s="154"><v>0</v></c><c r="O21" s="154"><v>0</v></c><c r="P21" s="154"><v>0</v></c><c r="Q21" s="154"><v>0</v></c><c r="R21" s="154"><v>0</v></c><c r="S21" s="154"><v>199.3689</v></c><c r="T21" s="64"><v>199.3689</v></c><c r="U21" s="64"><v>837.34938000000011</v></c></row><row r="22" spans="1:21" s="21" customFormat="1" ht="15.75" x14ac:dyDescent="0.25"><c r="A22" s="22"/><c r="B22" s="182" t="str"><f>Translation!A65</f><v>Refrigerator and freezers</v></c><c r="C22" s="154"><v>559.63200000000006</v></c><c r="D22" s="154"><v>0</v></c><c r="E22" s="154"><v>0</v></c><c r="F22" s="64"><v>559.63200000000006</v></c><c r="G22" s="154"><v>0</v></c><c r="H22" s="154"><v>0</v></c><c r="I22" s="154"><v>0</v></c><c r="J22" s="154"><v>0</v></c><c r="K22" s="154"><v>0</v></c><c r="L22" s="154"><v>0</v></c><c r="M22" s="64"><v>0</v></c><c r="N22" s="154"><v>0</v></c><c r="O22" s="154"><v>0</v></c><c r="P22" s="154"><v>0</v></c><c r="Q22" s="154"><v>0</v></c><c r="R22" s="154"><v>0</v></c><c r="S22" s="154"><v>0</v></c><c r="T22" s="64"><v>0</v></c><c r="U22" s="64"><v>559.63200000000006</v></c></row><row r="23" spans="1:21" s="21" customFormat="1" ht="15.75" x14ac:dyDescent="0.25"><c r="A23" s="22"/><c r="B23" s="182" t="str"><f>Translation!A66</f><v>Laundry machines and dryers</v></c><c r="C23" s="154"><v>34.06</v></c><c r="D23" s="154"><v>0</v></c><c r="E23" s="154"><v>0</v></c><c r="F23" s="64"><v>34.06</v></c><c r="G23" s="154"><v>0</v></c><c r="H23" s="154"><v>0</v></c><c r="I23" s="154"><v>0</v></c><c r="J23" s="154"><v>0</v></c><c r="K23" s="154"><v>0</v></c><c r="L23" s="154"><v>0</v></c><c r="M23" s="64"><v>0</v></c><c r="N23" s="154"><v>0</v></c><c r="O23" s="154"><v>0</v></c><c r="P23" s="154"><v>0</v></c><c r="Q23" s="154"><v>0</v></c><c r="R23" s="154"><v>0</v></c><c r="S23" s="154"><v>0</v></c><c r="T23" s="64"><v>0</v></c><c r="U23" s="64"><v>34.06</v></c></row><row r="24" spans="1:21" s="21" customFormat="1" ht="15.75" x14ac:dyDescent="0.25"><c r="A24" s="22"/><c r="B24" s="182" t="str"><f>Translation!A67</f><v>Dish washing</v></c><c r="C24" s="154"><v>47.683999999999997</v></c><c r="D24" s="154"><v>0</v></c><c r="E24" s="154"><v>0</v></c><c r="F24" s="64"><v>47.683999999999997</v></c><c r="G24" s="154"><v>0</v></c><c r="H24" s="154"><v>0</v></c><c r="I24" s="154"><v>0</v></c><c r="J24" s="154"><v>0</v></c><c r="K24" s="154"><v>0</v></c><c r="L24" s="154"><v>0</v></c><c r="M24" s="64"><v>0</v></c><c r="N24" s="154"><v>0</v></c><c r="O24" s="154"><v>0</v></c><c r="P24" s="154"><v>0</v></c><c r="Q24" s="154"><v>0</v></c><c r="R24" s="154"><v>0</v></c><c r="S24" s="154"><v>0</v></c><c r="T24" s="64"><v>0</v></c><c r="U24" s="64"><v>47.683999999999997</v></c></row><row r="25" spans="1:21" s="21" customFormat="1" ht="15.75" x14ac:dyDescent="0.25"><c r="A25" s="22"/><c r="B25" s="182" t="str"><f>Translation!A68</f><v>Tv sets</v></c><c r="C25" s="154"><v>44.304199999999994</v></c><c r="D25" s="154"><v>0</v></c><c r="E25" s="154"><v>0</v></c><c r="F25" s="64"><v>44.304199999999994</v></c><c r="G25" s="154"><v>0</v></c><c r="H25" s="154"><v>0</v></c><c r="I25" s="154"><v>0</v></c><c r="J25" s="154"><v>0</v></c><c r="K25" s="154"><v>0</v></c><c r="L25" s="154"><v>0</v></c><c r="M25" s="64"><v>0</v></c><c r="N25" s="154"><v>0</v></c><c r="O25" s="154"><v>0</v></c><c r="P25" s="154"><v>0</v></c><c r="Q25" s="154"><v>0</v></c><c r="R25" s="154"><v>0</v></c><c r="S25" s="154"><v>0</v></c><c r="T25" s="64"><v>0</v></c><c r="U25" s="64"><v>44.304199999999994</v></c></row><row r="26" spans="1:21" s="21" customFormat="1" ht="15.75" x14ac:dyDescent="0.25"><c r="A26" s="22"/><c r="B26" s="182" t="str"><f>Translation!A69</f><v>Other electric appliances</v></c><c r="C26" s="154"><v>398.68085866666638</v></c><c r="D26" s="154"><v>0</v></c><c r="E26" s="154"><v>0</v></c><c r="F26" s="64"><v>398.68085866666638</v></c><c r="G26" s="154"><v>0</v></c><c r="H26" s="154"><v>0</v></c><c r="I26" s="154"><v>0</v></c><c r="J26" s="154"><v>0</v></c><c r="K26" s="154"><v>0</v></c><c r="L26" s="154"><v>0</v></c><c r="M26" s="64"><v>0</v></c><c r="N26" s="154"><v>0</v></c><c r="O26" s="154"><v>0</v></c><c r="P26" s="154"><v>0</v></c><c r="Q26" s="154"><v>0</v></c><c r="R26" s="154"><v>0</v></c><c r="S26" s="154"><v>0</v></c><c r="T26" s="64"><v>0</v></c><c r="U26" s="64"><v>398.68085866666638</v></c></row><row r="27" spans="1:21" s="21" customFormat="1" ht="15.75" x14ac:dyDescent="0.25"><c r="A27" s="22"/><c r="B27" s="66" t="str"><f>Translation!A70</f><v>PRIMARY SECTOR</v></c><c r="C27" s="234"><v>357.19267586181815</v></c><c r="D27" s="234"><v>0</v></c><c r="E27" s="234"><v>0</v></c><c r="F27" s="64"><v>357.19267586181815</v></c><c r="G27" s="234"><v>0</v></c><c r="H27" s="234"><v>64.665361386947396</v></c><c r="I27" s="234"><v>0</v></c><c r="J27" s="234"><v>0</v></c><c r="K27" s="234"><v>0</v></c><c r="L27" s="234"><v>0</v></c><c r="M27" s="64"><v>64.665361386947396</v></c><c r="N27" s="234"><v>0</v></c><c r="O27" s="234"><v>0</v></c><c r="P27" s="234"><v>0</v></c><c r="Q27" s="234"><v>0</v></c><c r="R27" s="234"><v>0</v></c><c r="S27" s="234"><v>73.823415273888926</v></c><c r="T27" s="64"><v>73.823415273888926</v></c><c r="U27" s="64"><v>495.68145252265447</v></c></row><row r="28" spans="1:21" s="21" customFormat="1" ht="15.75" x14ac:dyDescent="0.25"><c r="A28" s="22"/><c r="B28" s="183" t="str"><f>Translation!A71</f><v>Agriculture, forestry and fishing</v></c><c r="C28" s="154"><v>357.19267586181815</v></c><c r="D28" s="154"><v>0</v></c><c r="E28" s="154"><v>0</v></c><c r="F28" s="64"><v>357.19267586181815</v></c><c r="G28" s="154"><v>0</v></c><c r="H28" s="154"><v>64.665361386947396</v></c><c r="I28" s="154"><v>0</v></c><c r="J28" s="154"><v>0</v></c><c r="K28" s="154"><v>0</v></c><c r="L28" s="154"><v>0</v></c><c r="M28" s="64"><v>64.665361386947396</v></c><c r="N28" s="154"><v>0</v></c><c r="O28" s="154"><v>0</v></c><c r="P28" s="154"><v>0</v></c><c r="Q28" s="154"><v>0</v></c><c r="R28" s="154"><v>0</v></c><c r="S28" s="154"><v>73.823415273888926</v></c><c r="T28" s="64"><v>73.823415273888926</v></c><c r="U28" s="64"><v>495.68145252265447</v></c></row><row r="29" spans="1:21" s="21" customFormat="1" ht="15.75" x14ac:dyDescent="0.2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 x14ac:dyDescent="0.25"><c r="A30" s="22"/><c r="B30" s="61" t="str"><f>Translation!A73</f><v>SECONDARY SECTOR</v></c><c r="C30" s="234"><v>586.81653891584403</v></c><c r="D30" s="234"><v>0</v></c><c r="E30" s="234"><v>0</v></c><c r="F30" s="64"><v>586.81653891584403</v></c><c r="G30" s="234"><v>256.59972481948853</v></c><c r="H30" s="234"><v>268.19943840721885</v></c><c r="I30" s="234"><v>0</v></c><c r="J30" s="234"><v>18.046452711610879</v></c><c r="K30" s="234"><v>0</v></c><c r="L30" s="234"><v>0</v></c><c r="M30" s="64"><v>542.84561593831825</v></c><c r="N30" s="234"><v>0</v></c><c r="O30" s="234"><v>0</v></c><c r="P30" s="234"><v>10.157494187193315</v></c><c r="Q30" s="234"><v>0</v></c><c r="R30" s="234"><v>0</v></c><c r="S30" s="234"><v>10.792321563539218</v></c><c r="T30" s="64"><v>20.949815750732533</v></c><c r="U30" s="64"><v>1150.6119706048949</v></c></row><row r="31" spans="1:21" s="21" customFormat="1" ht="15.75" x14ac:dyDescent="0.25"><c r="A31" s="22"/><c r="B31" s="183" t="str"><f>Translation!A74</f><v>Manufacturing</v></c><c r="C31" s="154"><v>229.62386305402592</v></c><c r="D31" s="154"><v>0</v></c><c r="E31" s="154"><v>0</v></c><c r="F31" s="64"><v>229.62386305402592</v></c><c r="G31" s="154"><v>128.29986240974426</v></c><c r="H31" s="154"><v>134.09971920360942</v></c><c r="I31" s="154"><v>0</v></c><c r="J31" s="154"><v>18.046452711610879</v></c><c r="K31" s="154"><v>0</v></c><c r="L31" s="154"><v>0</v></c><c r="M31" s="64"><v>280.44603432496456</v></c><c r="N31" s="154"><v>0</v></c><c r="O31" s="154"><v>0</v></c><c r="P31" s="154"><v>10.157494187193315</v></c><c r="Q31" s="154"><v>0</v></c><c r="R31" s="154"><v>0</v></c><c r="S31" s="154"><v>10.792321563539218</v></c><c r="T31" s="64"><v>20.949815750732533</v></c><c r="U31" s="64"><v>531.01971312972307</v></c></row><row r="32" spans="1:21" s="21" customFormat="1" ht="30" x14ac:dyDescent="0.25"><c r="A32" s="22"/><c r="B32" s="183" t="str"><f>Translation!A75</f><v>Water supply, sewerage, waste management and remediation activities</v></c><c r="C32" s="154"><v>127.5688128077922</v></c><c r="D32" s="154"><v>0</v></c><c r="E32" s="154"><v>0</v></c><c r="F32" s="64"><v>127.5688128077922</v></c><c r="G32" s="154"><v>0</v></c><c r="H32" s="154"><v>0</v></c><c r="I32" s="154"><v>0</v></c><c r="J32" s="154"><v>0</v></c><c r="K32" s="154"><v>0</v></c><c r="L32" s="154"><v>0</v></c><c r="M32" s="64"><v>0</v></c><c r="N32" s="154"><v>0</v></c><c r="O32" s="154"><v>0</v></c><c r="P32" s="154"><v>0</v></c><c r="Q32" s="154"><v>0</v></c><c r="R32" s="154"><v>0</v></c><c r="S32" s="154"><v>0</v></c><c r="T32" s="64"><v>0</v></c><c r="U32" s="64"><v>127.5688128077922</v></c></row><row r="33" spans="1:21" s="21" customFormat="1" ht="15.75" x14ac:dyDescent="0.25"><c r="A33" s="22"/><c r="B33" s="183" t="str"><f>Translation!A76</f><v>Construction</v></c><c r="C33" s="154"><v>229.62386305402592</v></c><c r="D33" s="154"><v>0</v></c><c r="E33" s="154"><v>0</v></c><c r="F33" s="64"><v>229.62386305402592</v></c><c r="G33" s="154"><v>128.29986240974426</v></c><c r="H33" s="154"><v>134.09971920360942</v></c><c r="I33" s="154"><v>0</v></c><c r="J33" s="154"><v>0</v></c><c r="K33" s="154"><v>0</v></c><c r="L33" s="154"><v>0</v></c><c r="M33" s="64"><v>262.39958161335369</v></c><c r="N33" s="154"><v>0</v></c><c r="O33" s="154"><v>0</v></c><c r="P33" s="154"><v>0</v></c><c r="Q33" s="154"><v>0</v></c><c r="R33" s="154"><v>0</v></c><c r="S33" s="154"><v>0</v></c><c r="T33" s="64"><v>0</v></c><c r="U33" s="64"><v>492.02344466737964</v></c></row><row r="34" spans="1:21" s="21" customFormat="1" ht="15.75" x14ac:dyDescent="0.25"><c r="A34" s="22"/><c r="B34" s="61" t="str"><f>Translation!A77</f><v>TERTIARY SECTOR</v></c><c r="C34" s="234"><v>4161.778278008147</v></c><c r="D34" s="234"><v>0</v></c><c r="E34" s="234"><v>0</v></c><c r="F34" s="64"><v>4161.778278008147</v></c><c r="G34" s="234"><v>0</v></c><c r="H34" s="234"><v>959.22885248114858</v></c><c r="I34" s="234"><v>0</v></c><c r="J34" s="234"><v>26.945100000000007</v></c><c r="K34" s="234"><v>0</v></c><c r="L34" s="234"><v>0</v></c><c r="M34" s="64"><v>986.1739524811486</v></c><c r="N34" s="234"><v>0</v></c><c r="O34" s="234"><v>0</v></c><c r="P34" s="234"><v>155.87239424697086</v></c><c r="Q34" s="234"><v>0</v></c><c r="R34" s="234"><v>0</v></c><c r="S34" s="234"><v>15.281762309183335</v></c><c r="T34" s="64"><v>171.15415655615419</v></c><c r="U34" s="64"><v>5319.1063870454491</v></c></row><row r="35" spans="1:21" s="21" customFormat="1" ht="30" x14ac:dyDescent="0.25"><c r="A35" s="22"/><c r="B35" s="183" t="str"><f>Translation!A78</f><v xml:space="preserve">Wholesale and retail trade; repair of motor vehicles and motorcycles </v></c><c r="C35" s="154"><v>928.33839338512621</v></c><c r="D35" s="154"><v>0</v></c><c r="E35" s="154"><v>0</v></c><c r="F35" s="64"><v>928.33839338512621</v></c><c r="G35" s="154"><v>0</v></c><c r="H35" s="154"><v>172.88105703277895</v></c><c r="I35" s="154"><v>0</v></c><c r="J35" s="154"><v>0</v></c><c r="K35" s="154"><v>0</v></c><c r="L35" s="154"><v>0</v></c><c r="M35" s="64"><v>172.88105703277895</v></c><c r="N35" s="154"><v>0</v></c><c r="O35" s="154"><v>0</v></c><c r="P35" s="154"><v>17.438544624307028</v></c><c r="Q35" s="154"><v>0</v></c><c r="R35" s="154"><v>0</v></c><c r="S35" s="154"><v>0</v></c><c r="T35" s="64"><v>17.438544624307028</v></c><c r="U35" s="64"><v>1118.6579950422122</v></c></row><row r="36" spans="1:21" s="21" customFormat="1" ht="15.75" x14ac:dyDescent="0.25"><c r="A36" s="22"/><c r="B36" s="183" t="str"><f>Translation!A79</f><v>Accommodation and food service activities</v></c><c r="C36" s="154"><v>1889.4057817673288</v></c><c r="D36" s="154"><v>0</v></c><c r="E36" s="154"><v>0</v></c><c r="F36" s="64"><v>1889.4057817673288</v></c><c r="G36" s="154"><v>0</v></c><c r="H36" s="154"><v>497.76747991917148</v></c><c r="I36" s="154"><v>0</v></c><c r="J36" s="154"><v>26.945100000000007</v></c><c r="K36" s="154"><v>0</v></c><c r="L36" s="154"><v>0</v></c><c r="M36" s="64"><v>524.7125799191715</v></c><c r="N36" s="154"><v>0</v></c><c r="O36" s="154"><v>0</v></c><c r="P36" s="154"><v>124.6517740324857</v></c><c r="Q36" s="154"><v>0</v></c><c r="R36" s="154"><v>0</v></c><c r="S36" s="154"><v>15.281762309183335</v></c><c r="T36" s="64"><v>139.93353634166903</v></c><c r="U36" s="64"><v>2554.051898028169</v></c></row><row r="37" spans="1:21" s="21" customFormat="1" ht="15.75" x14ac:dyDescent="0.25"><c r="A37" s="22"/><c r="B37" s="183" t="str"><f>Translation!A80</f><v>General public administration and social security</v></c><c r="C37" s="154"><v>220.14449647283192</v></c><c r="D37" s="154"><v>0</v></c><c r="E37" s="154"><v>0</v></c><c r="F37" s="64"><v>220.14449647283192</v></c><c r="G37" s="154"><v>0</v></c><c r="H37" s="154"><v>57.11157283414078</v></c><c r="I37" s="154"><v>0</v></c><c r="J37" s="154"><v>0</v></c><c r="K37" s="154"><v>0</v></c><c r="L37" s="154"><v>0</v></c><c r="M37" s="64"><v>57.11157283414078</v></c><c r="N37" s="154"><v>0</v></c><c r="O37" s="154"><v>0</v></c><c r="P37" s="154"><v>0</v></c><c r="Q37" s="154"><v>0</v></c><c r="R37" s="154"><v>0</v></c><c r="S37" s="154"><v>0</v></c><c r="T37" s="64"><v>0</v></c><c r="U37" s="64"><v>277.25606930697268</v></c></row><row r="38" spans="1:21" s="21" customFormat="1" ht="15.75" x14ac:dyDescent="0.2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 x14ac:dyDescent="0.25"><c r="A39" s="22"/><c r="B39" s="183" t="str"><f>Translation!A82</f><v>Education</v></c><c r="C39" s="154"><v>84.037660872043318</v></c><c r="D39" s="154"><v>0</v></c><c r="E39" s="154"><v>0</v></c><c r="F39" s="64"><v>84.037660872043318</v></c><c r="G39" s="154"><v>0</v></c><c r="H39" s="154"><v>94.83693955624824</v></c><c r="I39" s="154"><v>0</v></c><c r="J39" s="154"><v>0</v></c><c r="K39" s="154"><v>0</v></c><c r="L39" s="154"><v>0</v></c><c r="M39" s="64"><v>94.83693955624824</v></c><c r="N39" s="154"><v>0</v></c><c r="O39" s="154"><v>0</v></c><c r="P39" s="154"><v>0</v></c><c r="Q39" s="154"><v>0</v></c><c r="R39" s="154"><v>0</v></c><c r="S39" s="154"><v>0</v></c><c r="T39" s="64"><v>0</v></c><c r="U39" s="64"><v>178.87460042829156</v></c></row><row r="40" spans="1:21" s="21" customFormat="1" ht="15.75" x14ac:dyDescent="0.25"><c r="A40" s="22"/><c r="B40" s="183" t="str"><f>Translation!A83</f><v>Human health and social work activities</v></c><c r="C40" s="154"><v>0</v></c><c r="D40" s="154"><v>0</v></c><c r="E40" s="154"><v>0</v></c><c r="F40" s="64"><v>0</v></c><c r="G40" s="154"><v>0</v></c><c r="H40" s="154"><v>0</v></c><c r="I40" s="154"><v>0</v></c><c r="J40" s="154"><v>0</v></c><c r="K40" s="154"><v>0</v></c><c r="L40" s="154"><v>0</v></c><c r="M40" s="64"><v>0</v></c><c r="N40" s="154"><v>0</v></c><c r="O40" s="154"><v>0</v></c><c r="P40" s="154"><v>0</v></c><c r="Q40" s="154"><v>0</v></c><c r="R40" s="154"><v>0</v></c><c r="S40" s="154"><v>0</v></c><c r="T40" s="64"><v>0</v></c><c r="U40" s="64"><v>0</v></c></row><row r="41" spans="1:21" s="21" customFormat="1" ht="15.75" x14ac:dyDescent="0.25"><c r="A41" s="22"/><c r="B41" s="183" t="str"><f>Translation!A84</f><v>Other services</v></c><c r="C41" s="154"><v>733.68679477211583</v></c><c r="D41" s="154"><v>0</v></c><c r="E41" s="154"><v>0</v></c><c r="F41" s="64"><v>733.68679477211583</v></c><c r="G41" s="154"><v>0</v></c><c r="H41" s="154"><v>136.63180313880918</v></c><c r="I41" s="154"><v>0</v></c><c r="J41" s="154"><v>0</v></c><c r="K41" s="154"><v>0</v></c><c r="L41" s="154"><v>0</v></c><c r="M41" s="64"><v>136.63180313880918</v></c><c r="N41" s="154"><v>0</v></c><c r="O41" s="154"><v>0</v></c><c r="P41" s="154"><v>13.782075590178135</v></c><c r="Q41" s="154"><v>0</v></c><c r="R41" s="154"><v>0</v></c><c r="S41" s="154"><v>0</v></c><c r="T41" s="64"><v>13.782075590178135</v></c><c r="U41" s="64"><v>884.10067350110319</v></c></row><row r="42" spans="1:21" s="21" customFormat="1" ht="15.75" x14ac:dyDescent="0.25"><c r="A42" s="22"/><c r="B42" s="183" t="str"><f>Translation!A85</f><v>Public lighting</v></c><c r="C42" s="154"><v>306.16515073870124</v></c><c r="D42" s="154"><v>0</v></c><c r="E42" s="154"><v>0</v></c><c r="F42" s="64"><v>306.16515073870124</v></c><c r="G42" s="154"><v>0</v></c><c r="H42" s="154"><v>0</v></c><c r="I42" s="154"><v>0</v></c><c r="J42" s="154"><v>0</v></c><c r="K42" s="154"><v>0</v></c><c r="L42" s="154"><v>0</v></c><c r="M42" s="64"><v>0</v></c><c r="N42" s="154"><v>0</v></c><c r="O42" s="154"><v>0</v></c><c r="P42" s="154"><v>0</v></c><c r="Q42" s="154"><v>0</v></c><c r="R42" s="154"><v>0</v></c><c r="S42" s="154"><v>0</v></c><c r="T42" s="64"><v>0</v></c><c r="U42" s="64"><v>306.16515073870124</v></c></row><row r="43" spans="1:21" s="21" customFormat="1" ht="15.75" x14ac:dyDescent="0.25"><c r="A43" s="22"/><c r="B43" s="61" t="str"><f>Translation!A86</f><v>TRANSPORTS</v></c><c r="C43" s="234"><v>0</v></c><c r="D43" s="234"><v>0</v></c><c r="E43" s="234"><v>0</v></c><c r="F43" s="64"><v>0</v></c><c r="G43" s="234"><v>0</v></c><c r="H43" s="234"><v>609.65357245808354</v></c><c r="I43" s="234"><v>879.31716291875296</v></c><c r="J43" s="234"><v>0</v></c><c r="K43" s="234"><v>0</v></c><c r="L43" s="234"><v>0</v></c><c r="M43" s="64"><v>1488.9707353768365</v></c><c r="N43" s="234"><v>0</v></c><c r="O43" s="234"><v>0</v></c><c r="P43" s="234"><v>0</v></c><c r="Q43" s="234"><v>0</v></c><c r="R43" s="234"><v>0</v></c><c r="S43" s="234"><v>0</v></c><c r="T43" s="64"><v>0</v></c><c r="U43" s="64"><v>1488.9707353768365</v></c></row><row r="44" spans="1:21" s="21" customFormat="1" ht="30" x14ac:dyDescent="0.25"><c r="A44" s="22"/><c r="B44" s="183" t="str"><f>Translation!A87</f><v>Passenger transport by road (public transport, taxi, tourism, transfers, etc.)</v></c><c r="C44" s="154"><v>0</v></c><c r="D44" s="154"><v>0</v></c><c r="E44" s="154"><v>0</v></c><c r="F44" s="64"><v>0</v></c><c r="G44" s="154"><v>0</v></c><c r="H44" s="154"><v>26.946732033351534</v></c><c r="I44" s="154"><v>6.2134454931271739</v></c><c r="J44" s="154"><v>0</v></c><c r="K44" s="154"><v>0</v></c><c r="L44" s="154"><v>0</v></c><c r="M44" s="64"><v>33.160177526478705</v></c><c r="N44" s="154"><v>0</v></c><c r="O44" s="154"><v>0</v></c><c r="P44" s="154"><v>0</v></c><c r="Q44" s="154"><v>0</v></c><c r="R44" s="154"><v>0</v></c><c r="S44" s="154"><v>0</v></c><c r="T44" s="64"><v>0</v></c><c r="U44" s="64"><v>33.160177526478705</v></c></row><row r="45" spans="1:21" s="21" customFormat="1" ht="15.75" x14ac:dyDescent="0.25"><c r="A45" s="22"/><c r="B45" s="183" t="str"><f>Translation!A88</f><v>Other fleet for public and private services</v></c><c r="C45" s="154"><v>0</v></c><c r="D45" s="154"><v>0</v></c><c r="E45" s="154"><v>0</v></c><c r="F45" s="64"><v>0</v></c><c r="G45" s="154"><v>0</v></c><c r="H45" s="154"><v>444.58307187606437</v></c><c r="I45" s="154"><v>102.51308696171388</v></c><c r="J45" s="154"><v>0</v></c><c r="K45" s="154"><v>0</v></c><c r="L45" s="154"><v>0</v></c><c r="M45" s="64"><v>547.09615883777826</v></c><c r="N45" s="154"><v>0</v></c><c r="O45" s="154"><v>0</v></c><c r="P45" s="154"><v>0</v></c><c r="Q45" s="154"><v>0</v></c><c r="R45" s="154"><v>0</v></c><c r="S45" s="154"><v>0</v></c><c r="T45" s="64"><v>0</v></c><c r="U45" s="64"><v>547.09615883777826</v></c></row><row r="46" spans="1:21" s="21" customFormat="1" ht="15.75" x14ac:dyDescent="0.25"><c r="A46" s="22"/><c r="B46" s="183" t="str"><f>Translation!A89</f><v>Freight transport by road and removal services</v></c><c r="C46" s="154"><v>0</v></c><c r="D46" s="154"><v>0</v></c><c r="E46" s="154"><v>0</v></c><c r="F46" s="64"><v>0</v></c><c r="G46" s="154"><v>0</v></c><c r="H46" s="154"><v>1.7695460221232944</v></c><c r="I46" s="154"><v>13.791314040210654</v></c><c r="J46" s="154"><v>0</v></c><c r="K46" s="154"><v>0</v></c><c r="L46" s="154"><v>0</v></c><c r="M46" s="64"><v>15.560860062333948</v></c><c r="N46" s="154"><v>0</v></c><c r="O46" s="154"><v>0</v></c><c r="P46" s="154"><v>0</v></c><c r="Q46" s="154"><v>0</v></c><c r="R46" s="154"><v>0</v></c><c r="S46" s="154"><v>0</v></c><c r="T46" s="64"><v>0</v></c><c r="U46" s="64"><v>15.560860062333948</v></c></row><row r="47" spans="1:21" s="21" customFormat="1" ht="15.75" x14ac:dyDescent="0.25"><c r="A47" s="22"/><c r="B47" s="182" t="str"><f>Translation!A90</f><v>Private transports</v></c><c r="C47" s="154"><v>0</v></c><c r="D47" s="154"><v>0</v></c><c r="E47" s="154"><v>0</v></c><c r="F47" s="64"><v>0</v></c><c r="G47" s="154"><v>0</v></c><c r="H47" s="154"><v>136.35422252654433</v></c><c r="I47" s="154"><v>756.79931642370127</v></c><c r="J47" s="154"><v>0</v></c><c r="K47" s="154"><v>0</v></c><c r="L47" s="154"><v>0</v></c><c r="M47" s="64"><v>893.15353895024555</v></c><c r="N47" s="154"><v>0</v></c><c r="O47" s="154"><v>0</v></c><c r="P47" s="154"><v>0</v></c><c r="Q47" s="154"><v>0</v></c><c r="R47" s="154"><v>0</v></c><c r="S47" s="154"><v>0</v></c><c r="T47" s="64"><v>0</v></c><c r="U47" s="64"><v>893.15353895024555</v></c></row><row r="48" spans="1:21" s="21" customFormat="1" ht="15.75" x14ac:dyDescent="0.25"><c r="A48" s="22"/><c r="B48" s="73" t="str"><f>Translation!A118</f><v>TOTAL FOR INTERNAL MARKET</v></c><c r="C48" s="149"><v>8625.306007225734</v></c><c r="D48" s="149"><v>0</v></c><c r="E48" s="149"><v>0</v></c><c r="F48" s="64"><v>8625.306007225734</v></c><c r="G48" s="65"><v>256.59972481948853</v></c><c r="H48" s="65"><v>6034.9484337195727</v></c><c r="I48" s="65"><v>879.31716291875296</v></c><c r="J48" s="65"><v>589.98835847161081</v></c><c r="K48" s="65"><v>0</v></c><c r="L48" s="65"><v>0</v></c><c r="M48" s="64"><v>7760.8536799294243</v></c><c r="N48" s="65"><v>0</v></c><c r="O48" s="65"><v>0</v></c><c r="P48" s="65"><v>698.90304790951802</v></c><c r="Q48" s="65"><v>0</v></c><c r="R48" s="65"><v>0</v></c><c r="S48" s="65"><v>1274.4726823492174</v></c><c r="T48" s="64"><v>1973.3757302587355</v></c><c r="U48" s="64"><v>18359.535417413896</v></c></row><row r="49" spans="2:32" s="62" customFormat="1" ht="30" x14ac:dyDescent="0.25"><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 x14ac:dyDescent="0.25"><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 x14ac:dyDescent="0.2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 x14ac:dyDescent="0.2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0" t="str"><f>Translation!A121</f><v>PRODUCTION SECTOR</v></c><c r="C56" s="282" t="str"><f>Translation!A122</f><v>ENERGY SOURCE</v></c><c r="D56" s="283"/><c r="E56" s="283"/><c r="F56" s="283"/><c r="G56" s="283"/><c r="H56" s="283"/><c r="I56" s="283"/><c r="J56" s="283"/><c r="K56" s="283"/><c r="L56" s="283"/><c r="M56" s="283"/><c r="N56" s="283"/><c r="O56" s="283"/><c r="P56" s="283"/><c r="Q56" s="283"/><c r="R56" s="283"/><c r="S56" s="284"/><c r="T56" s="282" t="str"><f>Translation!A139</f><v>SECONDARY ENERGY CONVERSION</v></c><c r="U56" s="283"/><c r="V56" s="284"/><c r="W56" s="301" t="str"><f>Translation!A130</f><v>ENERGY FLUXES</v></c><c r="X56" s="302"/><c r="Y56" s="302"/><c r="Z56" s="302"/><c r="AA56" s="302"/><c r="AB56" s="303"/><c r="AC56" s="313" t="str"><f>Translation!A119</f><v>TOTAL</v></c><c r="AD56" s="263" t="str"><f>Translation!A138</f><v>Distribution losses and self-consumption</v></c></row><row r="57" spans="2:32" s="51" customFormat="1" ht="18" customHeight="1" x14ac:dyDescent="0.25"><c r="B57" s="281"/><c r="C57" s="317" t="str"><f>Translation!A99</f><v>Fossil fuels</v></c><c r="D57" s="318"/><c r="E57" s="318"/><c r="F57" s="318"/><c r="G57" s="318"/><c r="H57" s="318"/><c r="I57" s="319"/><c r="J57" s="317" t="str"><f>Translation!A107</f><v>Renewable energy sources (from systems connected to public networks)</v></c><c r="K57" s="318"/><c r="L57" s="318"/><c r="M57" s="318"/><c r="N57" s="318"/><c r="O57" s="318"/><c r="P57" s="318"/><c r="Q57" s="318"/><c r="R57" s="319"/><c r="S57" s="263" t="str"><f>Translation!A117</f><v>Subtotal</v></c><c r="T57" s="311" t="str"><f>Translation!A140</f><v>Electricity conversion to cold</v></c><c r="U57" s="311" t="str"><f>Translation!A141</f><v>Heat conversion to cold</v></c><c r="V57" s="263" t="str"><f>Translation!A117</f><v>Subtotal</v></c><c r="W57" s="315" t="str"><f>Translation!A131</f><v>Storage</v></c><c r="X57" s="316"/><c r="Y57" s="314" t="str"><f>Translation!A134</f><v>External connection</v></c><c r="Z57" s="314"/><c r="AA57" s="280" t="str"><f>Translation!A137</f><v>Reexportation and external consumption</v></c><c r="AB57" s="263" t="str"><f>Translation!A117</f><v>Subtotal</v></c><c r="AC57" s="313"/><c r="AD57" s="263"/></row><row r="58" spans="2:32" s="51" customFormat="1" ht="69.75" customHeight="1" x14ac:dyDescent="0.25"><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63"/><c r="T58" s="312"/><c r="U58" s="312"/><c r="V58" s="263"/><c r="W58" s="110" t="str"><f>Translation!A132</f><v>Input to storage</v></c><c r="X58" s="110" t="str"><f>Translation!A133</f><v>Output from storage</v></c><c r="Y58" s="110" t="str"><f>Translation!A135</f><v>Import to island</v></c><c r="Z58" s="110" t="str"><f>Translation!A136</f><v>Export from island</v></c><c r="AA58" s="281"/><c r="AB58" s="263"/><c r="AC58" s="313"/><c r="AD58" s="263"/></row><row r="59" spans="2:32" s="51" customFormat="1" ht="15.75" x14ac:dyDescent="0.25"><c r="B59" s="184" t="str"><f>Translation!A124</f><v>Electricity</v></c><c r="C59" s="235"><v>0</v></c><c r="D59" s="235"><v>0</v></c><c r="E59" s="235"><v>0</v></c><c r="F59" s="235"><v>0</v></c><c r="G59" s="235"><v>0</v></c><c r="H59" s="235"><v>0</v></c><c r="I59" s="59"><v>0</v></c><c r="J59" s="235"><v>0</v></c><c r="K59" s="235"><v>0</v></c><c r="L59" s="235"><v>0</v></c><c r="M59" s="235"><v>0</v></c><c r="N59" s="235"><v>0</v></c><c r="O59" s="235"><v>0</v></c><c r="P59" s="235"><v>0</v></c><c r="Q59" s="235"/><c r="R59" s="59"><v>0</v></c><c r="S59" s="59"><v>0</v></c><c r="T59" s="235"><v>0</v></c><c r="U59" s="235"><v>0</v></c><c r="V59" s="59"><v>0</v></c><c r="W59" s="235"><v>0</v></c><c r="X59" s="235"><v>0</v></c><c r="Y59" s="235"><v>8984.6937575268057</v></c><c r="Z59" s="235"><v>0</v></c><c r="AA59" s="186"><v>0</v></c><c r="AB59" s="59"><v>8984.6937575268057</v></c><c r="AC59" s="64"><v>8984.6937575268057</v></c><c r="AD59" s="187"><v>359.38775030107172</v></c></row><row r="60" spans="2:32" s="51" customFormat="1" ht="15.75" x14ac:dyDescent="0.2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 x14ac:dyDescent="0.2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 x14ac:dyDescent="0.25"><c r="B62" s="70" t="str"><f>Translation!A119</f><v>TOTAL</v></c><c r="C62" s="53"><f t="shared" ref="C62:AD62" si="0">SUM(C59:C61)</f><v>0</v></c><c r="D62" s="53"><f t="shared" si="0"/><v>0</v></c><c r="E62" s="53"><f t="shared" si="0"/><v>0</v></c><c r="F62" s="53"><f t="shared" si="0"/><v>0</v></c><c r="G62" s="53"><f t="shared" si="0"/><v>0</v></c><c r="H62" s="53"><f t="shared" si="0"/><v>0</v></c><c r="I62" s="53"><f t="shared" si="0"/><v>0</v></c><c r="J62" s="53"><f t="shared" si="0"/><v>0</v></c><c r="K62" s="53"><f t="shared" si="0"/><v>0</v></c><c r="L62" s="53"><f t="shared" si="0"/><v>0</v></c><c r="M62" s="53"><f t="shared" si="0"/><v>0</v></c><c r="N62" s="53"><f t="shared" si="0"/><v>0</v></c><c r="O62" s="53"><f t="shared" si="0"/><v>0</v></c><c r="P62" s="53"><f t="shared" si="0"/><v>0</v></c><c r="Q62" s="53"><f t="shared" si="0"/><v>0</v></c><c r="R62" s="53"><f t="shared" si="0"/><v>0</v></c><c r="S62" s="53"><f t="shared" si="0"/><v>0</v></c><c r="T62" s="53"><f t="shared" si="0"/><v>0</v></c><c r="U62" s="53"><f t="shared" si="0"/><v>0</v></c><c r="V62" s="53"><f t="shared" si="0"/><v>0</v></c><c r="W62" s="53"><f t="shared" si="0"/><v>0</v></c><c r="X62" s="53"><f t="shared" si="0"/><v>0</v></c><c r="Y62" s="53"><f t="shared" si="0"/><v>8984.6937575268057</v></c><c r="Z62" s="53"><f t="shared" si="0"/><v>0</v></c><c r="AA62" s="53"><f t="shared" si="0"/><v>0</v></c><c r="AB62" s="53"><f t="shared" si="0"/><v>8984.6937575268057</v></c><c r="AC62" s="53"><f t="shared" si="0"/><v>8984.6937575268057</v></c><c r="AD62" s="53"><f t="shared" si="0"/><v>359.38775030107172</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0" t="str"><f>Translation!A121</f><v>PRODUCTION SECTOR</v></c><c r="C66" s="308" t="str"><f>Translation!A143</f><v>PRIMARY ENERGY SOURCE</v></c><c r="D66" s="309"/><c r="E66" s="309"/><c r="F66" s="309"/><c r="G66" s="309"/><c r="H66" s="309"/><c r="I66" s="309"/><c r="J66" s="309"/><c r="K66" s="309"/><c r="L66" s="309"/><c r="M66" s="309"/><c r="N66" s="309"/><c r="O66" s="309"/><c r="P66" s="309"/><c r="Q66" s="309"/><c r="R66" s="309"/><c r="S66" s="310"/><c r="T66" s="304" t="str"><f>Translation!A128</f><v>Conversion losses from primary to secondary energy</v></c><c r="U66" s="57"/><c r="V66" s="57"/><c r="W66" s="68"/><c r="X66" s="57"/><c r="Y66" s="57"/><c r="Z66" s="57"/><c r="AA66" s="57"/><c r="AB66" s="57"/><c r="AC66" s="57"/><c r="AD66" s="57"/><c r="AE66" s="57"/></row><row r="67" spans="2:31" s="51" customFormat="1" ht="15" customHeight="1" x14ac:dyDescent="0.25"><c r="B67" s="281"/><c r="C67" s="308" t="str"><f>Translation!A99</f><v>Fossil fuels</v></c><c r="D67" s="309"/><c r="E67" s="309"/><c r="F67" s="309"/><c r="G67" s="309"/><c r="H67" s="309"/><c r="I67" s="310"/><c r="J67" s="308" t="str"><f>Translation!A108</f><v>Renewable energy sources</v></c><c r="K67" s="309"/><c r="L67" s="309"/><c r="M67" s="309"/><c r="N67" s="309"/><c r="O67" s="309"/><c r="P67" s="309"/><c r="Q67" s="309"/><c r="R67" s="310"/><c r="S67" s="307" t="str"><f>Translation!A119</f><v>TOTAL</v></c><c r="T67" s="305"/><c r="U67" s="57"/><c r="V67" s="57"/><c r="W67" s="68"/><c r="X67" s="57"/><c r="Y67" s="57"/><c r="Z67" s="57"/><c r="AA67" s="57"/><c r="AB67" s="57"/><c r="AC67" s="57"/><c r="AD67" s="57"/><c r="AE67" s="57"/></row><row r="68" spans="2:31" s="51" customFormat="1" ht="69.75" customHeight="1" x14ac:dyDescent="0.25"><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7"/><c r="T68" s="306"/><c r="U68" s="57"/><c r="V68" s="57"/><c r="W68" s="68"/><c r="X68" s="57"/><c r="Y68" s="57"/><c r="Z68" s="57"/><c r="AA68" s="57"/><c r="AB68" s="57"/><c r="AC68" s="57"/><c r="AD68" s="57"/><c r="AE68" s="57"/></row><row r="69" spans="2:31" s="51" customFormat="1" ht="15.75" x14ac:dyDescent="0.25"><c r="B69" s="184" t="str"><f>Translation!A124</f><v>Electricity</v></c><c r="C69" s="235"><v>0</v></c><c r="D69" s="235"><v>0</v></c><c r="E69" s="235"><v>0</v></c><c r="F69" s="235"><v>0</v></c><c r="G69" s="235"><v>0</v></c><c r="H69" s="235"><v>0</v></c><c r="I69" s="59"><v>0</v></c><c r="J69" s="185"><v>0</v></c><c r="K69" s="185"><v>0</v></c><c r="L69" s="185"><v>0</v></c><c r="M69" s="185"><v>0</v></c><c r="N69" s="185"><v>0</v></c><c r="O69" s="235"><v>0</v></c><c r="P69" s="185"><v>0</v></c><c r="Q69" s="185"/><c r="R69" s="59"><v>0</v></c><c r="S69" s="59"><v>0</v></c><c r="T69" s="71"><v>0</v></c><c r="U69" s="57"/><c r="V69" s="57"/><c r="W69" s="58"/><c r="X69" s="57"/><c r="Y69" s="57"/><c r="Z69" s="57"/><c r="AA69" s="57"/><c r="AB69" s="57"/><c r="AC69" s="57"/><c r="AD69" s="57"/><c r="AE69" s="57"/></row><row r="70" spans="2:31" s="51" customFormat="1" ht="15.75" x14ac:dyDescent="0.2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 x14ac:dyDescent="0.2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 x14ac:dyDescent="0.25"><c r="B72" s="70" t="str"><f>Translation!A119</f><v>TOTAL</v></c><c r="C72" s="53"><f t="shared" ref="C72:S72" si="1">SUM(C69:C71)</f><v>0</v></c><c r="D72" s="53"><f t="shared" si="1"/><v>0</v></c><c r="E72" s="53"><f t="shared" si="1"/><v>0</v></c><c r="F72" s="53"><f t="shared" si="1"/><v>0</v></c><c r="G72" s="53"><f t="shared" si="1"/><v>0</v></c><c r="H72" s="53"><f t="shared" si="1"/><v>0</v></c><c r="I72" s="53"><f t="shared" si="1"/><v>0</v></c><c r="J72" s="53"><f t="shared" si="1"/><v>0</v></c><c r="K72" s="53"><f t="shared" si="1"/><v>0</v></c><c r="L72" s="53"><f t="shared" si="1"/><v>0</v></c><c r="M72" s="53"><f t="shared" si="1"/><v>0</v></c><c r="N72" s="53"><f t="shared" si="1"/><v>0</v></c><c r="O72" s="53"><f t="shared" si="1"/><v>0</v></c><c r="P72" s="53"><f t="shared" si="1"/><v>0</v></c><c r="Q72" s="53"><f t="shared" si="1"/><v>0</v></c><c r="R72" s="53"><f t="shared" si="1"/><v>0</v></c><c r="S72" s="53"><f t="shared" si="1"/><v>0</v></c><c r="T72" s="71"><f>S72-AC62+AB62</f><v>0</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23" t="str"><f>Translation!A123</f><v>Energy product</v></c><c r="C76" s="282" t="str"><f>Translation!A143</f><v>PRIMARY ENERGY SOURCE</v></c><c r="D76" s="283"/><c r="E76" s="283"/><c r="F76" s="283"/><c r="G76" s="283"/><c r="H76" s="283"/><c r="I76" s="283"/><c r="J76" s="283"/><c r="K76" s="283"/><c r="L76" s="283"/><c r="M76" s="283"/><c r="N76" s="283"/><c r="O76" s="283"/><c r="P76" s="283"/><c r="Q76" s="283"/><c r="R76" s="283"/><c r="S76" s="283"/><c r="T76" s="283"/><c r="U76" s="283"/><c r="V76" s="283"/><c r="W76" s="283"/><c r="X76" s="283"/><c r="Y76" s="284"/></row><row r="77" spans="2:31" s="51" customFormat="1" ht="15" customHeight="1" x14ac:dyDescent="0.25"><c r="B77" s="324"/><c r="C77" s="282" t="str"><f>Translation!A99</f><v>Fossil fuels</v></c><c r="D77" s="283"/><c r="E77" s="283"/><c r="F77" s="283"/><c r="G77" s="283"/><c r="H77" s="283"/><c r="I77" s="284"/><c r="J77" s="282" t="str"><f>Translation!A108</f><v>Renewable energy sources</v></c><c r="K77" s="283"/><c r="L77" s="283"/><c r="M77" s="283"/><c r="N77" s="283"/><c r="O77" s="283"/><c r="P77" s="283"/><c r="Q77" s="283"/><c r="R77" s="284"/><c r="S77" s="301" t="str"><f>Translation!A124</f><v>Electricity</v></c><c r="T77" s="302"/><c r="U77" s="302"/><c r="V77" s="303"/><c r="W77" s="70" t="str"><f>Translation!A125</f><v>Heat</v></c><c r="X77" s="70" t="str"><f>Translation!A126</f><v>Cold</v></c><c r="Y77" s="280" t="str"><f>Translation!A119</f><v>TOTAL</v></c></row><row r="78" spans="2:31" s="51" customFormat="1" ht="46.5" customHeight="1" x14ac:dyDescent="0.25"><c r="B78" s="325"/><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81"/></row><row r="79" spans="2:31" s="51" customFormat="1" ht="15.75" x14ac:dyDescent="0.25"><c r="B79" s="107" t="str"><f>Translation!A119</f><v>TOTAL</v></c><c r="C79" s="186"><f t="shared" ref="C79:H79" si="2">G48+C72</f><v>256.59972481948853</v></c><c r="D79" s="186"><f t="shared" si="2"/><v>6034.9484337195727</v></c><c r="E79" s="186"><f t="shared" si="2"/><v>879.31716291875296</v></c><c r="F79" s="186"><f t="shared" si="2"/><v>589.98835847161081</v></c><c r="G79" s="186"><f t="shared" si="2"/><v>0</v></c><c r="H79" s="186"><f t="shared" si="2"/><v>0</v></c><c r="I79" s="53"><f>SUM(C79:H79)</f><v>7760.8536799294243</v></c><c r="J79" s="186"><f t="shared" ref="J79:O79" si="3">N48+J72</f><v>0</v></c><c r="K79" s="186"><f t="shared" si="3"/><v>0</v></c><c r="L79" s="186"><f t="shared" si="3"/><v>698.90304790951802</v></c><c r="M79" s="186"><f t="shared" si="3"/><v>0</v></c><c r="N79" s="186"><f t="shared" si="3"/><v>0</v></c><c r="O79" s="186"><f t="shared" si="3"/><v>1274.4726823492174</v></c><c r="P79" s="186"><f>P72</f><v>0</v></c><c r="Q79" s="186"><f>Q72</f><v>0</v></c><c r="R79" s="53"><f>SUM(J79:Q79)</f><v>1973.3757302587355</v></c><c r="S79" s="186"><f>Y62</f><v>8984.6937575268057</v></c><c r="T79" s="186"><f>Z62</f><v>0</v></c><c r="U79" s="186"><f>$C$49+$C$50+$C$51</f><v>0</v></c><c r="V79" s="53"><f>S79-T79-U79</f><v>8984.6937575268057</v></c><c r="W79" s="186"><f>$D$49+$D$50+$D$51</f><v>0</v></c><c r="X79" s="186"><f>$E$49+$E$50+$E$51</f><v>0</v></c><c r="Y79" s="53"><f>I79+R79+V79-W79-X79</f><v>18718.923167714966</v></c></row><row r="80" spans="2:31" s="55" customFormat="1" ht="15" x14ac:dyDescent="0.25"><c r="B80" s="74"/></row><row r="81" spans="1:32" s="55" customFormat="1" ht="15" x14ac:dyDescent="0.25"><c r="B81" s="74"/></row><row r="82" spans="1:32" s="85" customFormat="1" ht="31.5" x14ac:dyDescent="0.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0" t="str"><f>Translation!A121</f><v>PRODUCTION SECTOR</v></c><c r="C83" s="308" t="str"><f>Translation!A143</f><v>PRIMARY ENERGY SOURCE</v></c><c r="D83" s="309"/><c r="E83" s="309"/><c r="F83" s="309"/><c r="G83" s="309"/><c r="H83" s="309"/><c r="I83" s="309"/><c r="J83" s="309"/><c r="K83" s="309"/><c r="L83" s="309"/><c r="M83" s="309"/><c r="N83" s="309"/><c r="O83" s="309"/><c r="P83" s="309"/><c r="Q83" s="309"/><c r="R83" s="309"/><c r="S83" s="310"/><c r="T83" s="68"/><c r="V83" s="57"/><c r="W83" s="57"/><c r="X83" s="68"/><c r="Y83" s="57"/><c r="Z83" s="57"/><c r="AA83" s="57"/><c r="AB83" s="57"/><c r="AC83" s="57"/><c r="AD83" s="57"/><c r="AE83" s="57"/><c r="AF83" s="57"/></row><row r="84" spans="1:32" s="51" customFormat="1" ht="15" customHeight="1" x14ac:dyDescent="0.25"><c r="B84" s="281"/><c r="C84" s="308" t="str"><f>Translation!A99</f><v>Fossil fuels</v></c><c r="D84" s="309"/><c r="E84" s="309"/><c r="F84" s="309"/><c r="G84" s="309"/><c r="H84" s="309"/><c r="I84" s="310"/><c r="J84" s="308" t="str"><f>Translation!A108</f><v>Renewable energy sources</v></c><c r="K84" s="309"/><c r="L84" s="309"/><c r="M84" s="309"/><c r="N84" s="309"/><c r="O84" s="309"/><c r="P84" s="309"/><c r="Q84" s="309"/><c r="R84" s="310"/><c r="S84" s="307" t="str"><f>Translation!A119</f><v>TOTAL</v></c><c r="T84" s="68"/><c r="V84" s="57"/><c r="W84" s="57"/><c r="X84" s="68"/><c r="Y84" s="57"/><c r="Z84" s="57"/><c r="AA84" s="57"/><c r="AB84" s="57"/><c r="AC84" s="57"/><c r="AD84" s="57"/><c r="AE84" s="57"/><c r="AF84" s="57"/></row><row r="85" spans="1:32" s="51" customFormat="1" ht="69.75" customHeight="1" x14ac:dyDescent="0.25"><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7"/><c r="T85" s="68"/><c r="V85" s="57"/><c r="W85" s="57"/><c r="X85" s="68"/><c r="Y85" s="57"/><c r="Z85" s="57"/><c r="AA85" s="57"/><c r="AB85" s="57"/><c r="AC85" s="57"/><c r="AD85" s="57"/><c r="AE85" s="57"/><c r="AF85" s="57"/></row><row r="86" spans="1:32" s="51" customFormat="1" ht="15.75" x14ac:dyDescent="0.25"><c r="B86" s="184" t="str"><f>Translation!A124</f><v>Electricity</v></c><c r="C86" s="188" t="str"><f t="shared" ref="C86:P86" si="4">IF(C69&gt;0,C59/C69,"-")</f><v>-</v></c><c r="D86" s="188" t="str"><f t="shared" si="4"/><v>-</v></c><c r="E86" s="188" t="str"><f t="shared" si="4"/><v>-</v></c><c r="F86" s="188" t="str"><f t="shared" si="4"/><v>-</v></c><c r="G86" s="188" t="str"><f t="shared" si="4"/><v>-</v></c><c r="H86" s="188" t="str"><f t="shared" si="4"/><v>-</v></c><c r="I86" s="67" t="str"><f t="shared" si="4"/><v>-</v></c><c r="J86" s="188" t="str"><f t="shared" si="4"/><v>-</v></c><c r="K86" s="188" t="str"><f t="shared" si="4"/><v>-</v></c><c r="L86" s="188" t="str"><f t="shared" si="4"/><v>-</v></c><c r="M86" s="188" t="str"><f t="shared" si="4"/><v>-</v></c><c r="N86" s="188" t="str"><f t="shared" si="4"/><v>-</v></c><c r="O86" s="188" t="str"><f t="shared" si="4"/><v>-</v></c><c r="P86" s="188" t="str"><f t="shared" si="4"/><v>-</v></c><c r="Q86" s="188" t="s"><v>522</v></c><c r="R86" s="67" t="str"><f t="shared" ref="R86:S88" si="5">IF(R69&gt;0,R59/R69,"-")</f><v>-</v></c><c r="S86" s="67" t="str"><f t="shared" si="5"/><v>-</v></c><c r="T86" s="58"/><c r="V86" s="57"/><c r="W86" s="57"/><c r="X86" s="58"/><c r="Y86" s="57"/><c r="Z86" s="57"/><c r="AA86" s="57"/><c r="AB86" s="57"/><c r="AC86" s="57"/><c r="AD86" s="57"/><c r="AE86" s="57"/><c r="AF86" s="57"/></row><row r="87" spans="1:32" s="51" customFormat="1" ht="15.75" x14ac:dyDescent="0.2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 x14ac:dyDescent="0.2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RESULTS OF EMISSION INVENTORY</v></c><c r="C90" s="124"/><c r="D90" s="125"/><c r="E90" s="124"/><c r="F90" s="125"/><c r="G90" s="124"/><c r="H90" s="125"/><c r="I90" s="124"/><c r="J90" s="125"/><c r="K90" s="142"/><c r="L90" s="142"/><c r="M90" s="142"/><c r="N90" s="142"/></row><row r="91" spans="1:32" s="85" customFormat="1" ht="31.5" x14ac:dyDescent="0.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11" t="str"><f>Translation!A56</f><v>DEMAND SECTOR</v></c><c r="C92" s="285" t="str"><f>Translation!A94</f><v>ENERGY FOR FINAL USE</v></c><c r="D92" s="286"/><c r="E92" s="286"/><c r="F92" s="286"/><c r="G92" s="286"/><c r="H92" s="286"/><c r="I92" s="286"/><c r="J92" s="286"/><c r="K92" s="286"/><c r="L92" s="286"/><c r="M92" s="286"/><c r="N92" s="286"/><c r="O92" s="286"/><c r="P92" s="286"/><c r="Q92" s="286"/><c r="R92" s="286"/><c r="S92" s="286"/><c r="T92" s="286"/><c r="U92" s="287"/></row><row r="93" spans="1:32" s="51" customFormat="1" ht="18" customHeight="1" x14ac:dyDescent="0.25"><c r="B93" s="312"/><c r="C93" s="285" t="str"><f>Translation!A95</f><v>Centralized energy services</v></c><c r="D93" s="286"/><c r="E93" s="286"/><c r="F93" s="287"/><c r="G93" s="285" t="str"><f>Translation!A99</f><v>Fossil fuels</v></c><c r="H93" s="286"/><c r="I93" s="286"/><c r="J93" s="286"/><c r="K93" s="286"/><c r="L93" s="286"/><c r="M93" s="287"/><c r="N93" s="285" t="str"><f>Translation!A106</f><v>Renewable energy sources (excluding electricity and heat sold to public networks)</v></c><c r="O93" s="286"/><c r="P93" s="286"/><c r="Q93" s="286"/><c r="R93" s="286"/><c r="S93" s="286"/><c r="T93" s="287"/><c r="U93" s="294" t="str"><f>Translation!A119</f><v>TOTAL</v></c></row><row r="94" spans="1:32" s="51" customFormat="1" ht="67.5" customHeight="1" x14ac:dyDescent="0.25"><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96"/></row><row r="95" spans="1:32" s="21" customFormat="1" ht="15.75" x14ac:dyDescent="0.25"><c r="A95" s="22"/><c r="B95" s="66" t="str"><f>Translation!A60</f><v>RESIDENTIAL</v></c><c r="C95" s="64"><f>SUM(C96:C104)</f><v>4212.4237219702854</v></c><c r="D95" s="64"><f>SUM(D96:D104)</f><v>0</v></c><c r="E95" s="64"><f>SUM(E96:E104)</f><v>0</v></c><c r="F95" s="64"><f t="shared" ref="F95:F126" si="8">SUM(C95:E95)</f><v>4212.4237219702854</v></c><c r="G95" s="64"><f t="shared" ref="G95:L95" si="9">SUM(G96:G104)</f><v>0</v></c><c r="H95" s="64"><f t="shared" si="9"/><v>1103.5647227993086</v></c><c r="I95" s="64"><f t="shared" si="9"/><v>0</v></c><c r="J95" s="64"><f t="shared" si="9"/><v>130.79923338239996</v></c><c r="K95" s="64"><f t="shared" si="9"/><v>0</v></c><c r="L95" s="64"><f t="shared" si="9"/><v>0</v></c><c r="M95" s="64"><f t="shared" ref="M95:M126" si="10">SUM(G95:L95)</f><v>1234.3639561817085</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5446.7876781519935</v></c></row><row r="96" spans="1:32" s="21" customFormat="1" ht="15.75" x14ac:dyDescent="0.25"><c r="A96" s="22"/><c r="B96" s="182" t="str"><f>Translation!A61</f><v>Hot water</v></c><c r="C96" s="185"><f t="shared" ref="C96:C104" si="14">IF(AND(C$48&gt;0,($S$133+$V$143)&gt;0), ($S$133+$V$143)/C$48,0)*C18</f><v>755.89044473726119</v></c><c r="D96" s="185"><f t="shared" ref="D96:D104" si="15">IF(AND(D$48&gt;0,$S$134&gt;0), ($S$134)/D$48,0)*D18</f><v>0</v></c><c r="E96" s="185"><f t="shared" ref="E96:E104" si="16">IF(AND(E$48&gt;0,$S$135&gt;0), ($S$135)/E$48,0)*E18</f><v>0</v></c><c r="F96" s="64"><f t="shared" si="8"/><v>755.89044473726119</v></c><c r="G96" s="185"><f>'CO2 factors'!C$7*G18</f><v>0</v></c><c r="H96" s="185"><f>'CO2 factors'!D$7*H18</f><v>137.53456246058886</v></c><c r="I96" s="185"><f>'CO2 factors'!E$7*I18</f><v>0</v></c><c r="J96" s="185"><f>'CO2 factors'!F$7*J18</f><v>0</v></c><c r="K96" s="185"><f>'CO2 factors'!G$7*K18</f><v>0</v></c><c r="L96" s="185"><f>'CO2 factors'!H$7*L18</f><v>0</v></c><c r="M96" s="64"><f t="shared" si="10"/><v>137.53456246058886</v></c><c r="N96" s="185"><f>'CO2 factors'!J$7*N18</f><v>0</v></c><c r="O96" s="185"><f>'CO2 factors'!K$7*O18</f><v>0</v></c><c r="P96" s="185"><f>'CO2 factors'!L$7*P18</f><v>0</v></c><c r="Q96" s="185"><f>'CO2 factors'!M$7*Q18</f><v>0</v></c><c r="R96" s="185"><f>'CO2 factors'!N$7*R18</f><v>0</v></c><c r="S96" s="185"><f>'CO2 factors'!O$7*S18</f><v>0</v></c><c r="T96" s="64"><f t="shared" si="12"/><v>0</v></c><c r="U96" s="64"><f t="shared" si="13"/><v>893.42500719785005</v></c></row><row r="97" spans="1:21" s="21" customFormat="1" ht="15.75" x14ac:dyDescent="0.25"><c r="A97" s="22"/><c r="B97" s="182" t="str"><f>Translation!A62</f><v>Heating and cooling</v></c><c r="C97" s="185"><f t="shared" si="14"/><v>998.54701349250729</v></c><c r="D97" s="185"><f t="shared" si="15"/><v>0</v></c><c r="E97" s="185"><f t="shared" si="16"/><v>0</v></c><c r="F97" s="64"><f t="shared" si="8"/><v>998.54701349250729</v></c><c r="G97" s="185"><f>'CO2 factors'!C$7*G19</f><v>0</v></c><c r="H97" s="185"><f>'CO2 factors'!D$7*H19</f><v>966.03016033871984</v></c><c r="I97" s="185"><f>'CO2 factors'!E$7*I19</f><v>0</v></c><c r="J97" s="185"><f>'CO2 factors'!F$7*J19</f><v>73.38099018239997</v></c><c r="K97" s="185"><f>'CO2 factors'!G$7*K19</f><v>0</v></c><c r="L97" s="185"><f>'CO2 factors'!H$7*L19</f><v>0</v></c><c r="M97" s="64"><f t="shared" si="10"/><v>1039.4111505211199</v></c><c r="N97" s="185"><f>'CO2 factors'!J$7*N19</f><v>0</v></c><c r="O97" s="185"><f>'CO2 factors'!K$7*O19</f><v>0</v></c><c r="P97" s="185"><f>'CO2 factors'!L$7*P19</f><v>0</v></c><c r="Q97" s="185"><f>'CO2 factors'!M$7*Q19</f><v>0</v></c><c r="R97" s="185"><f>'CO2 factors'!N$7*R19</f><v>0</v></c><c r="S97" s="185"><f>'CO2 factors'!O$7*S19</f><v>0</v></c><c r="T97" s="64"><f t="shared" si="12"/><v>0</v></c><c r="U97" s="64"><f t="shared" si="13"/><v>2037.9581640136271</v></c></row><row r="98" spans="1:21" s="21" customFormat="1" ht="15.75" x14ac:dyDescent="0.25"><c r="A98" s="22"/><c r="B98" s="182" t="str"><f>Translation!A63</f><v>Lighting</v></c><c r="C98" s="185"><f t="shared" si="14"/><v>682.90231727384992</v></c><c r="D98" s="185"><f t="shared" si="15"/><v>0</v></c><c r="E98" s="185"><f t="shared" si="16"/><v>0</v></c><c r="F98" s="64"><f t="shared" si="8"/><v>682.90231727384992</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682.90231727384992</v></c></row><row r="99" spans="1:21" s="21" customFormat="1" ht="15.75" x14ac:dyDescent="0.25"><c r="A99" s="22"/><c r="B99" s="182" t="str"><f>Translation!A64</f><v>Cooking</v></c><c r="C99" s="185"><f t="shared" si="14"/><v>477.23930437500002</v></c><c r="D99" s="185"><f t="shared" si="15"/><v>0</v></c><c r="E99" s="185"><f t="shared" si="16"/><v>0</v></c><c r="F99" s="64"><f t="shared" si="8"/><v>477.23930437500002</v></c><c r="G99" s="185"><f>'CO2 factors'!C$7*G21</f><v>0</v></c><c r="H99" s="185"><f>'CO2 factors'!D$7*H21</f><v>0</v></c><c r="I99" s="185"><f>'CO2 factors'!E$7*I21</f><v>0</v></c><c r="J99" s="185"><f>'CO2 factors'!F$7*J21</f><v>57.418243199999992</v></c><c r="K99" s="185"><f>'CO2 factors'!G$7*K21</f><v>0</v></c><c r="L99" s="185"><f>'CO2 factors'!H$7*L21</f><v>0</v></c><c r="M99" s="64"><f t="shared" si="10"/><v>57.418243199999992</v></c><c r="N99" s="185"><f>'CO2 factors'!J$7*N21</f><v>0</v></c><c r="O99" s="185"><f>'CO2 factors'!K$7*O21</f><v>0</v></c><c r="P99" s="185"><f>'CO2 factors'!L$7*P21</f><v>0</v></c><c r="Q99" s="185"><f>'CO2 factors'!M$7*Q21</f><v>0</v></c><c r="R99" s="185"><f>'CO2 factors'!N$7*R21</f><v>0</v></c><c r="S99" s="185"><f>'CO2 factors'!O$7*S21</f><v>0</v></c><c r="T99" s="64"><f t="shared" si="12"/><v>0</v></c><c r="U99" s="64"><f t="shared" si="13"/><v>534.65754757499997</v></c></row><row r="100" spans="1:21" s="21" customFormat="1" ht="15.75" x14ac:dyDescent="0.25"><c r="A100" s="22"/><c r="B100" s="182" t="str"><f>Translation!A65</f><v>Refrigerator and freezers</v></c><c r="C100" s="185"><f t="shared" si="14"/><v>669.80955000000006</v></c><c r="D100" s="185"><f t="shared" si="15"/><v>0</v></c><c r="E100" s="185"><f t="shared" si="16"/><v>0</v></c><c r="F100" s="64"><f t="shared" si="8"/><v>669.80955000000006</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669.80955000000006</v></c></row><row r="101" spans="1:21" s="21" customFormat="1" ht="15.75" x14ac:dyDescent="0.25"><c r="A101" s="22"/><c r="B101" s="182" t="str"><f>Translation!A66</f><v>Laundry machines and dryers</v></c><c r="C101" s="185"><f t="shared" si="14"/><v>40.765562500000001</v></c><c r="D101" s="185"><f t="shared" si="15"/><v>0</v></c><c r="E101" s="185"><f t="shared" si="16"/><v>0</v></c><c r="F101" s="64"><f t="shared" si="8"/><v>40.765562500000001</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40.765562500000001</v></c></row><row r="102" spans="1:21" s="21" customFormat="1" ht="15.75" x14ac:dyDescent="0.25"><c r="A102" s="22"/><c r="B102" s="182" t="str"><f>Translation!A67</f><v>Dish washing</v></c><c r="C102" s="185"><f t="shared" si="14"/><v>57.071787499999992</v></c><c r="D102" s="185"><f t="shared" si="15"/><v>0</v></c><c r="E102" s="185"><f t="shared" si="16"/><v>0</v></c><c r="F102" s="64"><f t="shared" si="8"/><v>57.071787499999992</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57.071787499999992</v></c></row><row r="103" spans="1:21" s="21" customFormat="1" ht="15.75" x14ac:dyDescent="0.25"><c r="A103" s="22"/><c r="B103" s="182" t="str"><f>Translation!A68</f><v>Tv sets</v></c><c r="C103" s="185"><f t="shared" si="14"/><v>53.026589374999986</v></c><c r="D103" s="185"><f t="shared" si="15"/><v>0</v></c><c r="E103" s="185"><f t="shared" si="16"/><v>0</v></c><c r="F103" s="64"><f t="shared" si="8"/><v>53.026589374999986</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53.026589374999986</v></c></row><row r="104" spans="1:21" s="21" customFormat="1" ht="15.75" x14ac:dyDescent="0.25"><c r="A104" s="22"/><c r="B104" s="182" t="str"><f>Translation!A69</f><v>Other electric appliances</v></c><c r="C104" s="185"><f t="shared" si="14"/><v>477.17115271666631</v></c><c r="D104" s="185"><f t="shared" si="15"/><v>0</v></c><c r="E104" s="185"><f t="shared" si="16"/><v>0</v></c><c r="F104" s="64"><f t="shared" si="8"/><v>477.17115271666631</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477.17115271666631</v></c></row><row r="105" spans="1:21" s="21" customFormat="1" ht="15.75" x14ac:dyDescent="0.25"><c r="A105" s="22"/><c r="B105" s="66" t="str"><f>Translation!A70</f><v>PRIMARY SECTOR</v></c><c r="C105" s="64"><f>SUM(C106:C107)</f><v>427.51498392211357</v></c><c r="D105" s="64"><f>SUM(D106:D107)</f><v>0</v></c><c r="E105" s="64"><f>SUM(E106:E107)</f><v>0</v></c><c r="F105" s="64"><f t="shared" si="8"/><v>427.51498392211357</v></c><c r="G105" s="64"><f t="shared" ref="G105:L105" si="17">SUM(G106:G107)</f><v>0</v></c><c r="H105" s="64"><f t="shared" si="17"/><v>17.265651490314955</v></c><c r="I105" s="64"><f t="shared" si="17"/><v>0</v></c><c r="J105" s="64"><f t="shared" si="17"/><v>0</v></c><c r="K105" s="64"><f t="shared" si="17"/><v>0</v></c><c r="L105" s="64"><f t="shared" si="17"/><v>0</v></c><c r="M105" s="64"><f t="shared" si="10"/><v>17.265651490314955</v></c><c r="N105" s="64"><f t="shared" ref="N105:S105" si="18">SUM(N106:N107)</f><v>0</v></c><c r="O105" s="64"><f t="shared" si="18"/><v>0</v></c><c r="P105" s="64"><f t="shared" si="18"/><v>0</v></c><c r="Q105" s="64"><f t="shared" si="18"/><v>0</v></c><c r="R105" s="64"><f t="shared" si="18"/><v>0</v></c><c r="S105" s="64"><f t="shared" si="18"/><v>0</v></c><c r="T105" s="64"><f t="shared" si="12"/><v>0</v></c><c r="U105" s="64"><f t="shared" si="13"/><v>444.78063541242852</v></c></row><row r="106" spans="1:21" s="21" customFormat="1" ht="15.75" x14ac:dyDescent="0.25"><c r="A106" s="22"/><c r="B106" s="183" t="str"><f>Translation!A71</f><v>Agriculture, forestry and fishing</v></c><c r="C106" s="185"><f>IF(AND(C$48&gt;0,($S$133+$V$143)&gt;0), ($S$133+$V$143)/C$48,0)*C28</f><v>427.51498392211357</v></c><c r="D106" s="185"><f>IF(AND(D$48&gt;0,$S$134&gt;0), ($S$134)/D$48,0)*D28</f><v>0</v></c><c r="E106" s="185"><f>IF(AND(E$48&gt;0,$S$135&gt;0), ($S$135)/E$48,0)*E28</f><v>0</v></c><c r="F106" s="64"><f t="shared" si="8"/><v>427.51498392211357</v></c><c r="G106" s="185"><f>'CO2 factors'!C$7*G28</f><v>0</v></c><c r="H106" s="185"><f>'CO2 factors'!D$7*H28</f><v>17.265651490314955</v></c><c r="I106" s="185"><f>'CO2 factors'!E$7*I28</f><v>0</v></c><c r="J106" s="185"><f>'CO2 factors'!F$7*J28</f><v>0</v></c><c r="K106" s="185"><f>'CO2 factors'!G$7*K28</f><v>0</v></c><c r="L106" s="185"><f>'CO2 factors'!H$7*L28</f><v>0</v></c><c r="M106" s="64"><f t="shared" si="10"/><v>17.265651490314955</v></c><c r="N106" s="185"><f>'CO2 factors'!J$7*N28</f><v>0</v></c><c r="O106" s="185"><f>'CO2 factors'!K$7*O28</f><v>0</v></c><c r="P106" s="185"><f>'CO2 factors'!L$7*P28</f><v>0</v></c><c r="Q106" s="185"><f>'CO2 factors'!M$7*Q28</f><v>0</v></c><c r="R106" s="185"><f>'CO2 factors'!N$7*R28</f><v>0</v></c><c r="S106" s="185"><f>'CO2 factors'!O$7*S28</f><v>0</v></c><c r="T106" s="64"><f t="shared" si="12"/><v>0</v></c><c r="U106" s="64"><f t="shared" si="13"/><v>444.78063541242852</v></c></row><row r="107" spans="1:21" s="21" customFormat="1" ht="15.75" x14ac:dyDescent="0.2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 x14ac:dyDescent="0.25"><c r="A108" s="22"/><c r="B108" s="61" t="str"><f>Translation!A73</f><v>SECONDARY SECTOR</v></c><c r="C108" s="64"><f>SUM(C109:C111)</f><v>702.34604501490071</v></c><c r="D108" s="64"><f>SUM(D109:D111)</f><v>0</v></c><c r="E108" s="64"><f>SUM(E109:E111)</f><v>0</v></c><c r="F108" s="64"><f t="shared" si="8"/><v>702.34604501490071</v></c><c r="G108" s="64"><f t="shared" ref="G108:L108" si="19">SUM(G109:G111)</f><v>71.591323224637307</v></c><c r="H108" s="64"><f t="shared" si="19"/><v>71.60925005472744</v></c><c r="I108" s="64"><f t="shared" si="19"/><v>0</v></c><c r="J108" s="64"><f t="shared" si="19"/><v>4.331148650786611</v></c><c r="K108" s="64"><f t="shared" si="19"/><v>0</v></c><c r="L108" s="64"><f t="shared" si="19"/><v>0</v></c><c r="M108" s="64"><f t="shared" si="10"/><v>147.53172193015135</v></c><c r="N108" s="64"><f t="shared" ref="N108:S108" si="20">SUM(N109:N111)</f><v>0</v></c><c r="O108" s="64"><f t="shared" si="20"/><v>0</v></c><c r="P108" s="64"><f t="shared" si="20"/><v>0</v></c><c r="Q108" s="64"><f t="shared" si="20"/><v>0</v></c><c r="R108" s="64"><f t="shared" si="20"/><v>0</v></c><c r="S108" s="64"><f t="shared" si="20"/><v>0</v></c><c r="T108" s="64"><f t="shared" si="12"/><v>0</v></c><c r="U108" s="64"><f t="shared" si="13"/><v>849.87776694505203</v></c></row><row r="109" spans="1:21" s="21" customFormat="1" ht="15.75" x14ac:dyDescent="0.25"><c r="A109" s="22"/><c r="B109" s="183" t="str"><f>Translation!A74</f><v>Manufacturing</v></c><c r="C109" s="185"><f>IF(AND(C$48&gt;0,($S$133+$V$143)&gt;0), ($S$133+$V$143)/C$48,0)*C31</f><v>274.83106109278725</v></c><c r="D109" s="185"><f>IF(AND(D$48&gt;0,$S$134&gt;0), ($S$134)/D$48,0)*D31</f><v>0</v></c><c r="E109" s="185"><f>IF(AND(E$48&gt;0,$S$135&gt;0), ($S$135)/E$48,0)*E31</f><v>0</v></c><c r="F109" s="64"><f t="shared" si="8"/><v>274.83106109278725</v></c><c r="G109" s="185"><f>'CO2 factors'!C$7*G31</f><v>35.795661612318654</v></c><c r="H109" s="185"><f>'CO2 factors'!D$7*H31</f><v>35.80462502736372</v></c><c r="I109" s="185"><f>'CO2 factors'!E$7*I31</f><v>0</v></c><c r="J109" s="185"><f>'CO2 factors'!F$7*J31</f><v>4.331148650786611</v></c><c r="K109" s="185"><f>'CO2 factors'!G$7*K31</f><v>0</v></c><c r="L109" s="185"><f>'CO2 factors'!H$7*L31</f><v>0</v></c><c r="M109" s="64"><f t="shared" si="10"/><v>75.931435290468983</v></c><c r="N109" s="185"><f>'CO2 factors'!J$7*N31</f><v>0</v></c><c r="O109" s="185"><f>'CO2 factors'!K$7*O31</f><v>0</v></c><c r="P109" s="185"><f>'CO2 factors'!L$7*P31</f><v>0</v></c><c r="Q109" s="185"><f>'CO2 factors'!M$7*Q31</f><v>0</v></c><c r="R109" s="185"><f>'CO2 factors'!N$7*R31</f><v>0</v></c><c r="S109" s="185"><f>'CO2 factors'!O$7*S31</f><v>0</v></c><c r="T109" s="64"><f t="shared" si="12"/><v>0</v></c><c r="U109" s="64"><f t="shared" si="13"/><v>350.76249638325623</v></c></row><row r="110" spans="1:21" s="21" customFormat="1" ht="30" x14ac:dyDescent="0.25"><c r="A110" s="22"/><c r="B110" s="183" t="str"><f>Translation!A75</f><v>Water supply, sewerage, waste management and remediation activities</v></c><c r="C110" s="185"><f>IF(AND(C$48&gt;0,($S$133+$V$143)&gt;0), ($S$133+$V$143)/C$48,0)*C32</f><v>152.68392282932626</v></c><c r="D110" s="185"><f>IF(AND(D$48&gt;0,$S$134&gt;0), ($S$134)/D$48,0)*D32</f><v>0</v></c><c r="E110" s="185"><f>IF(AND(E$48&gt;0,$S$135&gt;0), ($S$135)/E$48,0)*E32</f><v>0</v></c><c r="F110" s="64"><f t="shared" si="8"/><v>152.68392282932626</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152.68392282932626</v></c></row><row r="111" spans="1:21" s="21" customFormat="1" ht="15.75" x14ac:dyDescent="0.25"><c r="A111" s="22"/><c r="B111" s="183" t="str"><f>Translation!A76</f><v>Construction</v></c><c r="C111" s="185"><f>IF(AND(C$48&gt;0,($S$133+$V$143)&gt;0), ($S$133+$V$143)/C$48,0)*C33</f><v>274.83106109278725</v></c><c r="D111" s="185"><f>IF(AND(D$48&gt;0,$S$134&gt;0), ($S$134)/D$48,0)*D33</f><v>0</v></c><c r="E111" s="185"><f>IF(AND(E$48&gt;0,$S$135&gt;0), ($S$135)/E$48,0)*E33</f><v>0</v></c><c r="F111" s="64"><f t="shared" si="8"/><v>274.83106109278725</v></c><c r="G111" s="75"><f>'CO2 factors'!C$7*G33</f><v>35.795661612318654</v></c><c r="H111" s="75"><f>'CO2 factors'!D$7*H33</f><v>35.80462502736372</v></c><c r="I111" s="75"><f>'CO2 factors'!E$7*I33</f><v>0</v></c><c r="J111" s="75"><f>'CO2 factors'!F$7*J33</f><v>0</v></c><c r="K111" s="75"><f>'CO2 factors'!G$7*K33</f><v>0</v></c><c r="L111" s="75"><f>'CO2 factors'!H$7*L33</f><v>0</v></c><c r="M111" s="64"><f t="shared" si="10"/><v>71.600286639682366</v></c><c r="N111" s="75"><f>'CO2 factors'!J$7*N33</f><v>0</v></c><c r="O111" s="75"><f>'CO2 factors'!K$7*O33</f><v>0</v></c><c r="P111" s="75"><f>'CO2 factors'!L$7*P33</f><v>0</v></c><c r="Q111" s="75"><f>'CO2 factors'!M$7*Q33</f><v>0</v></c><c r="R111" s="75"><f>'CO2 factors'!N$7*R33</f><v>0</v></c><c r="S111" s="75"><f>'CO2 factors'!O$7*S33</f><v>0</v></c><c r="T111" s="64"><f t="shared" si="12"/><v>0</v></c><c r="U111" s="64"><f t="shared" si="13"/><v>346.43134773246959</v></c></row><row r="112" spans="1:21" s="21" customFormat="1" ht="15.75" x14ac:dyDescent="0.25"><c r="A112" s="22"/><c r="B112" s="61" t="str"><f>Translation!A77</f><v>TERTIARY SECTOR</v></c><c r="C112" s="64"><f>SUM(C113:C120)</f><v>4981.1283764910004</v></c><c r="D112" s="64"><f>SUM(D113:D120)</f><v>0</v></c><c r="E112" s="64"><f>SUM(E113:E120)</f><v>0</v></c><c r="F112" s="64"><f t="shared" si="8"/><v>4981.1283764910004</v></c><c r="G112" s="64"><f t="shared" ref="G112:L112" si="21">SUM(G113:G120)</f><v>0</v></c><c r="H112" s="64"><f t="shared" si="21"/><v>256.11410361246669</v></c><c r="I112" s="64"><f t="shared" si="21"/><v>0</v></c><c r="J112" s="64"><f t="shared" si="21"/><v>6.4668240000000017</v></c><c r="K112" s="64"><f t="shared" si="21"/><v>0</v></c><c r="L112" s="64"><f t="shared" si="21"/><v>0</v></c><c r="M112" s="64"><f t="shared" si="10"/><v>262.58092761246667</v></c><c r="N112" s="64"><f t="shared" ref="N112:S112" si="22">SUM(N113:N120)</f><v>0</v></c><c r="O112" s="64"><f t="shared" si="22"/><v>0</v></c><c r="P112" s="64"><f t="shared" si="22"/><v>0</v></c><c r="Q112" s="64"><f t="shared" si="22"/><v>0</v></c><c r="R112" s="64"><f t="shared" si="22"/><v>0</v></c><c r="S112" s="64"><f t="shared" si="22"/><v>0</v></c><c r="T112" s="64"><f t="shared" si="12"/><v>0</v></c><c r="U112" s="64"><f t="shared" si="13"/><v>5243.7093041034668</v></c></row><row r="113" spans="1:23" s="21" customFormat="1" ht="30" x14ac:dyDescent="0.25"><c r="A113" s="22"/><c r="B113" s="183" t="str"><f>Translation!A78</f><v xml:space="preserve">Wholesale and retail trade; repair of motor vehicles and motorcycles </v></c><c r="C113" s="185"><f t="shared" ref="C113:C120" si="23">IF(AND(C$48&gt;0,($S$133+$V$143)&gt;0), ($S$133+$V$143)/C$48,0)*C35</f><v>1111.1050145828228</v></c><c r="D113" s="185"><f t="shared" ref="D113:D120" si="24">IF(AND(D$48&gt;0,$S$134&gt;0), ($S$134)/D$48,0)*D35</f><v>0</v></c><c r="E113" s="185"><f t="shared" ref="E113:E120" si="25">IF(AND(E$48&gt;0,$S$135&gt;0), ($S$135)/E$48,0)*E35</f><v>0</v></c><c r="F113" s="64"><f t="shared" si="8"/><v>1111.1050145828228</v></c><c r="G113" s="185"><f>'CO2 factors'!C$7*G35</f><v>0</v></c><c r="H113" s="185"><f>'CO2 factors'!D$7*H35</f><v>46.159242227751982</v></c><c r="I113" s="185"><f>'CO2 factors'!E$7*I35</f><v>0</v></c><c r="J113" s="185"><f>'CO2 factors'!F$7*J35</f><v>0</v></c><c r="K113" s="185"><f>'CO2 factors'!G$7*K35</f><v>0</v></c><c r="L113" s="185"><f>'CO2 factors'!H$7*L35</f><v>0</v></c><c r="M113" s="64"><f t="shared" si="10"/><v>46.159242227751982</v></c><c r="N113" s="185"><f>'CO2 factors'!J$7*N35</f><v>0</v></c><c r="O113" s="185"><f>'CO2 factors'!K$7*O35</f><v>0</v></c><c r="P113" s="185"><f>'CO2 factors'!L$7*P35</f><v>0</v></c><c r="Q113" s="185"><f>'CO2 factors'!M$7*Q35</f><v>0</v></c><c r="R113" s="185"><f>'CO2 factors'!N$7*R35</f><v>0</v></c><c r="S113" s="185"><f>'CO2 factors'!O$7*S35</f><v>0</v></c><c r="T113" s="64"><f t="shared" si="12"/><v>0</v></c><c r="U113" s="64"><f t="shared" si="13"/><v>1157.2642568105748</v></c></row><row r="114" spans="1:23" s="21" customFormat="1" ht="15.75" x14ac:dyDescent="0.25"><c r="A114" s="22"/><c r="B114" s="183" t="str"><f>Translation!A79</f><v>Accommodation and food service activities</v></c><c r="C114" s="185"><f t="shared" si="23"/><v>2261.3825450527715</v></c><c r="D114" s="185"><f t="shared" si="24"/><v>0</v></c><c r="E114" s="185"><f t="shared" si="25"/><v>0</v></c><c r="F114" s="64"><f t="shared" si="8"/><v>2261.3825450527715</v></c><c r="G114" s="185"><f>'CO2 factors'!C$7*G36</f><v>0</v></c><c r="H114" s="185"><f>'CO2 factors'!D$7*H36</f><v>132.90391713841879</v></c><c r="I114" s="185"><f>'CO2 factors'!E$7*I36</f><v>0</v></c><c r="J114" s="185"><f>'CO2 factors'!F$7*J36</f><v>6.4668240000000017</v></c><c r="K114" s="185"><f>'CO2 factors'!G$7*K36</f><v>0</v></c><c r="L114" s="185"><f>'CO2 factors'!H$7*L36</f><v>0</v></c><c r="M114" s="64"><f t="shared" si="10"/><v>139.37074113841879</v></c><c r="N114" s="185"><f>'CO2 factors'!J$7*N36</f><v>0</v></c><c r="O114" s="185"><f>'CO2 factors'!K$7*O36</f><v>0</v></c><c r="P114" s="185"><f>'CO2 factors'!L$7*P36</f><v>0</v></c><c r="Q114" s="185"><f>'CO2 factors'!M$7*Q36</f><v>0</v></c><c r="R114" s="185"><f>'CO2 factors'!N$7*R36</f><v>0</v></c><c r="S114" s="185"><f>'CO2 factors'!O$7*S36</f><v>0</v></c><c r="T114" s="64"><f t="shared" si="12"/><v>0</v></c><c r="U114" s="64"><f t="shared" si="13"/><v>2400.7532861911905</v></c></row><row r="115" spans="1:23" s="21" customFormat="1" ht="15.75" x14ac:dyDescent="0.25"><c r="A115" s="22"/><c r="B115" s="183" t="str"><f>Translation!A80</f><v>General public administration and social security</v></c><c r="C115" s="185"><f t="shared" si="23"/><v>263.48544421592067</v></c><c r="D115" s="185"><f t="shared" si="24"/><v>0</v></c><c r="E115" s="185"><f t="shared" si="25"/><v>0</v></c><c r="F115" s="64"><f t="shared" si="8"/><v>263.48544421592067</v></c><c r="G115" s="185"><f>'CO2 factors'!C$7*G37</f><v>0</v></c><c r="H115" s="185"><f>'CO2 factors'!D$7*H37</f><v>15.24878994671559</v></c><c r="I115" s="185"><f>'CO2 factors'!E$7*I37</f><v>0</v></c><c r="J115" s="185"><f>'CO2 factors'!F$7*J37</f><v>0</v></c><c r="K115" s="185"><f>'CO2 factors'!G$7*K37</f><v>0</v></c><c r="L115" s="185"><f>'CO2 factors'!H$7*L37</f><v>0</v></c><c r="M115" s="64"><f t="shared" si="10"/><v>15.24878994671559</v></c><c r="N115" s="185"><f>'CO2 factors'!J$7*N37</f><v>0</v></c><c r="O115" s="185"><f>'CO2 factors'!K$7*O37</f><v>0</v></c><c r="P115" s="185"><f>'CO2 factors'!L$7*P37</f><v>0</v></c><c r="Q115" s="185"><f>'CO2 factors'!M$7*Q37</f><v>0</v></c><c r="R115" s="185"><f>'CO2 factors'!N$7*R37</f><v>0</v></c><c r="S115" s="185"><f>'CO2 factors'!O$7*S37</f><v>0</v></c><c r="T115" s="64"><f t="shared" si="12"/><v>0</v></c><c r="U115" s="64"><f t="shared" si="13"/><v>278.73423416263626</v></c></row><row r="116" spans="1:23" s="21" customFormat="1" ht="15.75" x14ac:dyDescent="0.2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 x14ac:dyDescent="0.25"><c r="A117" s="22"/><c r="B117" s="183" t="str"><f>Translation!A82</f><v>Education</v></c><c r="C117" s="185"><f t="shared" si="23"/><v>100.58257535622684</v></c><c r="D117" s="185"><f t="shared" si="24"/><v>0</v></c><c r="E117" s="185"><f t="shared" si="25"/><v>0</v></c><c r="F117" s="64"><f t="shared" si="8"/><v>100.58257535622684</v></c><c r="G117" s="185"><f>'CO2 factors'!C$7*G39</f><v>0</v></c><c r="H117" s="185"><f>'CO2 factors'!D$7*H39</f><v>25.321462861518281</v></c><c r="I117" s="185"><f>'CO2 factors'!E$7*I39</f><v>0</v></c><c r="J117" s="185"><f>'CO2 factors'!F$7*J39</f><v>0</v></c><c r="K117" s="185"><f>'CO2 factors'!G$7*K39</f><v>0</v></c><c r="L117" s="185"><f>'CO2 factors'!H$7*L39</f><v>0</v></c><c r="M117" s="64"><f t="shared" si="10"/><v>25.321462861518281</v></c><c r="N117" s="185"><f>'CO2 factors'!J$7*N39</f><v>0</v></c><c r="O117" s="185"><f>'CO2 factors'!K$7*O39</f><v>0</v></c><c r="P117" s="185"><f>'CO2 factors'!L$7*P39</f><v>0</v></c><c r="Q117" s="185"><f>'CO2 factors'!M$7*Q39</f><v>0</v></c><c r="R117" s="185"><f>'CO2 factors'!N$7*R39</f><v>0</v></c><c r="S117" s="185"><f>'CO2 factors'!O$7*S39</f><v>0</v></c><c r="T117" s="64"><f t="shared" si="12"/><v>0</v></c><c r="U117" s="64"><f t="shared" si="13"/><v>125.90403821774512</v></c></row><row r="118" spans="1:23" s="21" customFormat="1" ht="15.75" x14ac:dyDescent="0.25"><c r="A118" s="22"/><c r="B118" s="183" t="str"><f>Translation!A83</f><v>Human health and social work activities</v></c><c r="C118" s="185"><f t="shared" si="23"/><v>0</v></c><c r="D118" s="185"><f t="shared" si="24"/><v>0</v></c><c r="E118" s="185"><f t="shared" si="25"/><v>0</v></c><c r="F118" s="64"><f t="shared" si="8"/><v>0</v></c><c r="G118" s="185"><f>'CO2 factors'!C$7*G40</f><v>0</v></c><c r="H118" s="185"><f>'CO2 factors'!D$7*H40</f><v>0</v></c><c r="I118" s="185"><f>'CO2 factors'!E$7*I40</f><v>0</v></c><c r="J118" s="185"><f>'CO2 factors'!F$7*J40</f><v>0</v></c><c r="K118" s="185"><f>'CO2 factors'!G$7*K40</f><v>0</v></c><c r="L118" s="185"><f>'CO2 factors'!H$7*L40</f><v>0</v></c><c r="M118" s="64"><f t="shared" si="10"/><v>0</v></c><c r="N118" s="185"><f>'CO2 factors'!J$7*N40</f><v>0</v></c><c r="O118" s="185"><f>'CO2 factors'!K$7*O40</f><v>0</v></c><c r="P118" s="185"><f>'CO2 factors'!L$7*P40</f><v>0</v></c><c r="Q118" s="185"><f>'CO2 factors'!M$7*Q40</f><v>0</v></c><c r="R118" s="185"><f>'CO2 factors'!N$7*R40</f><v>0</v></c><c r="S118" s="185"><f>'CO2 factors'!O$7*S40</f><v>0</v></c><c r="T118" s="64"><f t="shared" si="12"/><v>0</v></c><c r="U118" s="64"><f t="shared" si="13"/><v>0</v></c></row><row r="119" spans="1:23" s="21" customFormat="1" ht="15.75" x14ac:dyDescent="0.25"><c r="A119" s="22"/><c r="B119" s="183" t="str"><f>Translation!A84</f><v>Other services</v></c><c r="C119" s="185"><f t="shared" si="23"/><v>878.13138249287601</v></c><c r="D119" s="185"><f t="shared" si="24"/><v>0</v></c><c r="E119" s="185"><f t="shared" si="25"/><v>0</v></c><c r="F119" s="64"><f t="shared" si="8"/><v>878.13138249287601</v></c><c r="G119" s="185"><f>'CO2 factors'!C$7*G41</f><v>0</v></c><c r="H119" s="185"><f>'CO2 factors'!D$7*H41</f><v>36.480691438062053</v></c><c r="I119" s="185"><f>'CO2 factors'!E$7*I41</f><v>0</v></c><c r="J119" s="185"><f>'CO2 factors'!F$7*J41</f><v>0</v></c><c r="K119" s="185"><f>'CO2 factors'!G$7*K41</f><v>0</v></c><c r="L119" s="185"><f>'CO2 factors'!H$7*L41</f><v>0</v></c><c r="M119" s="64"><f t="shared" si="10"/><v>36.480691438062053</v></c><c r="N119" s="185"><f>'CO2 factors'!J$7*N41</f><v>0</v></c><c r="O119" s="185"><f>'CO2 factors'!K$7*O41</f><v>0</v></c><c r="P119" s="185"><f>'CO2 factors'!L$7*P41</f><v>0</v></c><c r="Q119" s="185"><f>'CO2 factors'!M$7*Q41</f><v>0</v></c><c r="R119" s="185"><f>'CO2 factors'!N$7*R41</f><v>0</v></c><c r="S119" s="185"><f>'CO2 factors'!O$7*S41</f><v>0</v></c><c r="T119" s="64"><f t="shared" si="12"/><v>0</v></c><c r="U119" s="64"><f t="shared" si="13"/><v>914.6120739309381</v></c></row><row r="120" spans="1:23" s="21" customFormat="1" ht="15.75" x14ac:dyDescent="0.25"><c r="A120" s="22"/><c r="B120" s="183" t="str"><f>Translation!A85</f><v>Public lighting</v></c><c r="C120" s="185"><f t="shared" si="23"/><v>366.44141479038302</v></c><c r="D120" s="185"><f t="shared" si="24"/><v>0</v></c><c r="E120" s="185"><f t="shared" si="25"/><v>0</v></c><c r="F120" s="64"><f t="shared" si="8"/><v>366.44141479038302</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366.44141479038302</v></c></row><row r="121" spans="1:23" s="21" customFormat="1" ht="15.75" x14ac:dyDescent="0.25"><c r="A121" s="22"/><c r="B121" s="61" t="str"><f>Translation!A86</f><v>TRANSPORTS</v></c><c r="C121" s="64"><f>SUM(C122:C125)</f><v>0</v></c><c r="D121" s="64"><f>SUM(D122:D125)</f><v>0</v></c><c r="E121" s="64"><f>SUM(E122:E125)</f><v>0</v></c><c r="F121" s="64"><f t="shared" si="8"/><v>0</v></c><c r="G121" s="64"><f t="shared" ref="G121:L121" si="26">SUM(G122:G125)</f><v>0</v></c><c r="H121" s="64"><f t="shared" si="26"/><v>162.77750384630832</v></c><c r="I121" s="64"><f t="shared" si="26"/><v>218.9499735667695</v></c><c r="J121" s="64"><f t="shared" si="26"/><v>0</v></c><c r="K121" s="64"><f t="shared" si="26"/><v>0</v></c><c r="L121" s="64"><f t="shared" si="26"/><v>0</v></c><c r="M121" s="64"><f t="shared" si="10"/><v>381.72747741307785</v></c><c r="N121" s="64"><f t="shared" ref="N121:S121" si="27">SUM(N122:N125)</f><v>0</v></c><c r="O121" s="64"><f t="shared" si="27"/><v>0</v></c><c r="P121" s="64"><f t="shared" si="27"/><v>0</v></c><c r="Q121" s="64"><f t="shared" si="27"/><v>0</v></c><c r="R121" s="64"><f t="shared" si="27"/><v>0</v></c><c r="S121" s="64"><f t="shared" si="27"/><v>0</v></c><c r="T121" s="64"><f t="shared" si="12"/><v>0</v></c><c r="U121" s="64"><f t="shared" si="13"/><v>381.72747741307785</v></c></row><row r="122" spans="1:23" s="21" customFormat="1" ht="30" x14ac:dyDescent="0.25"><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7.1947774529048596</v></c><c r="I122" s="185"><f>'CO2 factors'!E$7*I44</f><v>1.5471479277886664</v></c><c r="J122" s="185"><f>'CO2 factors'!F$7*J44</f><v>0</v></c><c r="K122" s="185"><f>'CO2 factors'!G$7*K44</f><v>0</v></c><c r="L122" s="185"><f>'CO2 factors'!H$7*L44</f><v>0</v></c><c r="M122" s="64"><f t="shared" si="10"/><v>8.7419253806935266</v></c><c r="N122" s="185"><f>'CO2 factors'!J$7*N44</f><v>0</v></c><c r="O122" s="185"><f>'CO2 factors'!K$7*O44</f><v>0</v></c><c r="P122" s="185"><f>'CO2 factors'!L$7*P44</f><v>0</v></c><c r="Q122" s="185"><f>'CO2 factors'!M$7*Q44</f><v>0</v></c><c r="R122" s="185"><f>'CO2 factors'!N$7*R44</f><v>0</v></c><c r="S122" s="185"><f>'CO2 factors'!O$7*S44</f><v>0</v></c><c r="T122" s="64"><f t="shared" si="12"/><v>0</v></c><c r="U122" s="64"><f t="shared" si="13"/><v>8.7419253806935266</v></c></row><row r="123" spans="1:23" s="21" customFormat="1" ht="15.75" x14ac:dyDescent="0.25"><c r="A123" s="22"/><c r="B123" s="183" t="str"><f>Translation!A88</f><v>Other fleet for public and private services</v></c><c r="C123" s="185"><f>IF(AND(C$48&gt;0,($S$133+$V$143)&gt;0), ($S$133+$V$143)/C$48,0)*C45</f><v>0</v></c><c r="D123" s="185"><f>IF(AND(D$48&gt;0,$S$134&gt;0), ($S$134)/D$48,0)*D45</f><v>0</v></c><c r="E123" s="185"><f>IF(AND(E$48&gt;0,$S$135&gt;0), ($S$135)/E$48,0)*E45</f><v>0</v></c><c r="F123" s="64"><f t="shared" si="8"/><v>0</v></c><c r="G123" s="185"><f>'CO2 factors'!C$7*G45</f><v>0</v></c><c r="H123" s="185"><f>'CO2 factors'!D$7*H45</f><v>118.7036801909092</v></c><c r="I123" s="185"><f>'CO2 factors'!E$7*I45</f><v>25.525758653466756</v></c><c r="J123" s="185"><f>'CO2 factors'!F$7*J45</f><v>0</v></c><c r="K123" s="185"><f>'CO2 factors'!G$7*K45</f><v>0</v></c><c r="L123" s="185"><f>'CO2 factors'!H$7*L45</f><v>0</v></c><c r="M123" s="64"><f t="shared" si="10"/><v>144.22943884437595</v></c><c r="N123" s="185"><f>'CO2 factors'!J$7*N45</f><v>0</v></c><c r="O123" s="185"><f>'CO2 factors'!K$7*O45</f><v>0</v></c><c r="P123" s="185"><f>'CO2 factors'!L$7*P45</f><v>0</v></c><c r="Q123" s="185"><f>'CO2 factors'!M$7*Q45</f><v>0</v></c><c r="R123" s="185"><f>'CO2 factors'!N$7*R45</f><v>0</v></c><c r="S123" s="185"><f>'CO2 factors'!O$7*S45</f><v>0</v></c><c r="T123" s="64"><f t="shared" si="12"/><v>0</v></c><c r="U123" s="64"><f t="shared" si="13"/><v>144.22943884437595</v></c></row><row r="124" spans="1:23" s="21" customFormat="1" ht="15.75" x14ac:dyDescent="0.25"><c r="A124" s="22"/><c r="B124" s="183" t="str"><f>Translation!A89</f><v>Freight transport by road and removal services</v></c><c r="C124" s="185"><f>IF(AND(C$48&gt;0,($S$133+$V$143)&gt;0), ($S$133+$V$143)/C$48,0)*C46</f><v>0</v></c><c r="D124" s="185"><f>IF(AND(D$48&gt;0,$S$134&gt;0), ($S$134)/D$48,0)*D46</f><v>0</v></c><c r="E124" s="185"><f>IF(AND(E$48&gt;0,$S$135&gt;0), ($S$135)/E$48,0)*E46</f><v>0</v></c><c r="F124" s="64"><f t="shared" si="8"/><v>0</v></c><c r="G124" s="185"><f>'CO2 factors'!C$7*G46</f><v>0</v></c><c r="H124" s="185"><f>'CO2 factors'!D$7*H46</f><v>0.4724687879069196</v></c><c r="I124" s="185"><f>'CO2 factors'!E$7*I46</f><v>3.4340371960124529</v></c><c r="J124" s="185"><f>'CO2 factors'!F$7*J46</f><v>0</v></c><c r="K124" s="185"><f>'CO2 factors'!G$7*K46</f><v>0</v></c><c r="L124" s="185"><f>'CO2 factors'!H$7*L46</f><v>0</v></c><c r="M124" s="64"><f t="shared" si="10"/><v>3.9065059839193728</v></c><c r="N124" s="185"><f>'CO2 factors'!J$7*N46</f><v>0</v></c><c r="O124" s="185"><f>'CO2 factors'!K$7*O46</f><v>0</v></c><c r="P124" s="185"><f>'CO2 factors'!L$7*P46</f><v>0</v></c><c r="Q124" s="185"><f>'CO2 factors'!M$7*Q46</f><v>0</v></c><c r="R124" s="185"><f>'CO2 factors'!N$7*R46</f><v>0</v></c><c r="S124" s="185"><f>'CO2 factors'!O$7*S46</f><v>0</v></c><c r="T124" s="64"><f t="shared" si="12"/><v>0</v></c><c r="U124" s="64"><f t="shared" si="13"/><v>3.9065059839193728</v></c></row><row r="125" spans="1:23" s="21" customFormat="1" ht="15.75" x14ac:dyDescent="0.2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36.406577414587339</v></c><c r="I125" s="185"><f>'CO2 factors'!E$7*I47</f><v>188.44302978950162</v></c><c r="J125" s="185"><f>'CO2 factors'!F$7*J47</f><v>0</v></c><c r="K125" s="185"><f>'CO2 factors'!G$7*K47</f><v>0</v></c><c r="L125" s="185"><f>'CO2 factors'!H$7*L47</f><v>0</v></c><c r="M125" s="64"><f t="shared" si="10"/><v>224.84960720408895</v></c><c r="N125" s="185"><f>'CO2 factors'!J$7*N47</f><v>0</v></c><c r="O125" s="185"><f>'CO2 factors'!K$7*O47</f><v>0</v></c><c r="P125" s="185"><f>'CO2 factors'!L$7*P47</f><v>0</v></c><c r="Q125" s="185"><f>'CO2 factors'!M$7*Q47</f><v>0</v></c><c r="R125" s="185"><f>'CO2 factors'!N$7*R47</f><v>0</v></c><c r="S125" s="185"><f>'CO2 factors'!O$7*S47</f><v>0</v></c><c r="T125" s="64"><f t="shared" si="12"/><v>0</v></c><c r="U125" s="64"><f t="shared" si="13"/><v>224.84960720408895</v></c></row><row r="126" spans="1:23" s="21" customFormat="1" ht="15.75" x14ac:dyDescent="0.25"><c r="A126" s="22"/><c r="B126" s="73" t="str"><f>Translation!A118</f><v>TOTAL FOR INTERNAL MARKET</v></c><c r="C126" s="65"><f>C95+C105+C108+C112+C121</f><v>10323.4131273983</v></c><c r="D126" s="65"><f>D95+D105+D108+D112+D121</f><v>0</v></c><c r="E126" s="65"><f>E95+E105+E108+E112+E121</f><v>0</v></c><c r="F126" s="64"><f t="shared" si="8"/><v>10323.4131273983</v></c><c r="G126" s="65"><f t="shared" ref="G126:L126" si="28">G95+G105+G108+G112+G121</f><v>71.591323224637307</v></c><c r="H126" s="65"><f t="shared" si="28"/><v>1611.3312318031258</v></c><c r="I126" s="65"><f t="shared" si="28"/><v>218.9499735667695</v></c><c r="J126" s="65"><f t="shared" si="28"/><v>141.59720603318658</v></c><c r="K126" s="65"><f t="shared" si="28"/><v>0</v></c><c r="L126" s="65"><f t="shared" si="28"/><v>0</v></c><c r="M126" s="64"><f t="shared" si="10"/><v>2043.4697346277194</v></c><c r="N126" s="65"><f t="shared" ref="N126:S126" si="29">N95+N105+N108+N112+N121</f><v>0</v></c><c r="O126" s="65"><f t="shared" si="29"/><v>0</v></c><c r="P126" s="65"><f t="shared" si="29"/><v>0</v></c><c r="Q126" s="65"><f t="shared" si="29"/><v>0</v></c><c r="R126" s="65"><f t="shared" si="29"/><v>0</v></c><c r="S126" s="65"><f t="shared" si="29"/><v>0</v></c><c r="T126" s="64"><f t="shared" si="12"/><v>0</v></c><c r="U126" s="64"><f t="shared" si="13"/><v>12366.882862026019</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11" t="str"><f>Translation!A121</f><v>PRODUCTION SECTOR</v></c><c r="C130" s="285" t="str"><f>Translation!A143</f><v>PRIMARY ENERGY SOURCE</v></c><c r="D130" s="286"/><c r="E130" s="286"/><c r="F130" s="286"/><c r="G130" s="286"/><c r="H130" s="286"/><c r="I130" s="286"/><c r="J130" s="286"/><c r="K130" s="286"/><c r="L130" s="286"/><c r="M130" s="286"/><c r="N130" s="286"/><c r="O130" s="286"/><c r="P130" s="286"/><c r="Q130" s="286"/><c r="R130" s="286"/><c r="S130" s="287"/><c r="T130" s="60"/><c r="U130" s="288" t="str"><f>Translation!A123</f><v>Energy product</v></c><c r="V130" s="289"/><c r="W130" s="294" t="str"><f>Translation!A150</f><v>CO2 EMISSION FACTORS</v></c><c r="X130" s="57"/><c r="Y130" s="57"/><c r="Z130" s="57"/><c r="AA130" s="57"/><c r="AB130" s="57"/><c r="AC130" s="57"/><c r="AD130" s="57"/><c r="AE130" s="57"/></row><row r="131" spans="2:31" s="51" customFormat="1" ht="15" customHeight="1" x14ac:dyDescent="0.25"><c r="B131" s="312"/><c r="C131" s="285" t="str"><f>Translation!A99</f><v>Fossil fuels</v></c><c r="D131" s="286"/><c r="E131" s="286"/><c r="F131" s="286"/><c r="G131" s="286"/><c r="H131" s="286"/><c r="I131" s="287"/><c r="J131" s="285" t="str"><f>Translation!A108</f><v>Renewable energy sources</v></c><c r="K131" s="286"/><c r="L131" s="286"/><c r="M131" s="286"/><c r="N131" s="286"/><c r="O131" s="286"/><c r="P131" s="286"/><c r="Q131" s="286"/><c r="R131" s="287"/><c r="S131" s="297" t="str"><f>Translation!A119</f><v>TOTAL</v></c><c r="T131" s="60"/><c r="U131" s="290"/><c r="V131" s="291"/><c r="W131" s="295"/><c r="X131" s="57"/><c r="Y131" s="57"/><c r="Z131" s="57"/><c r="AA131" s="57"/><c r="AB131" s="57"/><c r="AC131" s="57"/><c r="AD131" s="57"/><c r="AE131" s="57"/></row><row r="132" spans="2:31" s="51" customFormat="1" ht="69.75" customHeight="1" x14ac:dyDescent="0.25"><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297"/><c r="T132" s="60"/><c r="U132" s="292"/><c r="V132" s="293"/><c r="W132" s="296"/><c r="X132" s="57"/><c r="Y132" s="57"/><c r="Z132" s="57"/><c r="AA132" s="57"/><c r="AB132" s="57"/><c r="AC132" s="57"/><c r="AD132" s="57"/><c r="AE132" s="57"/></row><row r="133" spans="2:31" s="51" customFormat="1" ht="15.75" x14ac:dyDescent="0.25"><c r="B133" s="184" t="str"><f>Translation!A124</f><v>Electricity</v></c><c r="C133" s="189"><f>'CO2 factors'!C$7*C69</f><v>0</v></c><c r="D133" s="189"><f>'CO2 factors'!D$7*D69</f><v>0</v></c><c r="E133" s="189"><f>'CO2 factors'!E$7*E69</f><v>0</v></c><c r="F133" s="189"><f>'CO2 factors'!F$7*F69</f><v>0</v></c><c r="G133" s="189"><f>'CO2 factors'!G$7*G69</f><v>0</v></c><c r="H133" s="189"><f>'CO2 factors'!H$7*H69</f><v>0</v></c><c r="I133" s="59"><f>SUM(C133:H133)</f><v>0</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0</v></c><c r="T133" s="58"/><c r="U133" s="299" t="str"><f>Translation!A124</f><v>Electricity</v></c><c r="V133" s="300"/><c r="W133" s="190"><f>IF(S59&gt;0,S133/S59,0)</f><v>0</v></c><c r="X133" s="57"/><c r="Y133" s="57"/><c r="Z133" s="57"/><c r="AA133" s="57"/><c r="AB133" s="57"/><c r="AC133" s="57"/><c r="AD133" s="57"/><c r="AE133" s="57"/></row><row r="134" spans="2:31" s="51" customFormat="1" ht="15.75" x14ac:dyDescent="0.2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298" t="str"><f>Translation!A125</f><v>Heat</v></c><c r="V134" s="298"/><c r="W134" s="190"><f>IF(S60&gt;0,S134/S60,0)</f><v>0</v></c><c r="X134" s="57"/><c r="Y134" s="57"/><c r="Z134" s="57"/><c r="AA134" s="57"/><c r="AB134" s="57"/><c r="AC134" s="57"/><c r="AD134" s="57"/><c r="AE134" s="57"/></row><row r="135" spans="2:31" s="51" customFormat="1" ht="15.75" x14ac:dyDescent="0.2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298" t="str"><f>Translation!A126</f><v>Cold</v></c><c r="V135" s="298"/><c r="W135" s="190"><f>IF(S61&gt;0,S135/S61,0)</f><v>0</v></c><c r="X135" s="57"/><c r="Y135" s="57"/><c r="Z135" s="57"/><c r="AA135" s="57"/><c r="AB135" s="57"/><c r="AC135" s="57"/><c r="AD135" s="57"/><c r="AE135" s="57"/></row><row r="136" spans="2:31" s="51" customFormat="1" ht="15.75" x14ac:dyDescent="0.25"><c r="B136" s="70" t="str"><f>Translation!A119</f><v>TOTAL</v></c><c r="C136" s="53"><f t="shared" ref="C136:S136" si="30">SUM(C133:C135)</f><v>0</v></c><c r="D136" s="53"><f t="shared" si="30"/><v>0</v></c><c r="E136" s="53"><f t="shared" si="30"/><v>0</v></c><c r="F136" s="53"><f t="shared" si="30"/><v>0</v></c><c r="G136" s="53"><f t="shared" si="30"/><v>0</v></c><c r="H136" s="53"><f t="shared" si="30"/><v>0</v></c><c r="I136" s="53"><f t="shared" si="30"/><v>0</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0</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CO2 EMISSIONS</v></c><c r="C139" s="88"/><c r="D139" s="88"/><c r="E139" s="88"/><c r="F139" s="88"/><c r="G139" s="88"/><c r="H139" s="88"/><c r="I139" s="89"/><c r="M139" s="89"/><c r="Y139" s="87" t="str"><f>Translation!$A$17</f><v>[t CO2]</v></c><c r="AB139" s="87" t="str"><f>Translation!$A$17</f><v>[t CO2]</v></c></row><row r="140" spans="2:31" s="51" customFormat="1" ht="30" customHeight="1" x14ac:dyDescent="0.25"><c r="B140" s="323" t="str"><f>Translation!A123</f><v>Energy product</v></c><c r="C140" s="282" t="str"><f>Translation!A143</f><v>PRIMARY ENERGY SOURCE</v></c><c r="D140" s="283"/><c r="E140" s="283"/><c r="F140" s="283"/><c r="G140" s="283"/><c r="H140" s="283"/><c r="I140" s="283"/><c r="J140" s="283"/><c r="K140" s="283"/><c r="L140" s="283"/><c r="M140" s="283"/><c r="N140" s="283"/><c r="O140" s="283"/><c r="P140" s="283"/><c r="Q140" s="283"/><c r="R140" s="283"/><c r="S140" s="283"/><c r="T140" s="283"/><c r="U140" s="283"/><c r="V140" s="283"/><c r="W140" s="283"/><c r="X140" s="283"/><c r="Y140" s="284"/><c r="AA140" s="294" t="str"><f>Translation!A151</f><v>CO2 emissions from ETS installations included in the calculations for final use of energy</v></c><c r="AB140" s="294" t="str"><f>Translation!A152</f><v>CO2 emissions from ETS installations included in the calculations for secondary energy production</v></c></row><row r="141" spans="2:31" s="51" customFormat="1" ht="15" customHeight="1" x14ac:dyDescent="0.25"><c r="B141" s="324"/><c r="C141" s="282" t="str"><f>Translation!A99</f><v>Fossil fuels</v></c><c r="D141" s="283"/><c r="E141" s="283"/><c r="F141" s="283"/><c r="G141" s="283"/><c r="H141" s="283"/><c r="I141" s="284"/><c r="J141" s="282" t="str"><f>Translation!A108</f><v>Renewable energy sources</v></c><c r="K141" s="283"/><c r="L141" s="283"/><c r="M141" s="283"/><c r="N141" s="283"/><c r="O141" s="283"/><c r="P141" s="283"/><c r="Q141" s="283"/><c r="R141" s="284"/><c r="S141" s="301" t="str"><f>Translation!A124</f><v>Electricity</v></c><c r="T141" s="302"/><c r="U141" s="302"/><c r="V141" s="303"/><c r="W141" s="108" t="str"><f>Translation!A125</f><v>Heat</v></c><c r="X141" s="108" t="str"><f>Translation!A126</f><v>Cold</v></c><c r="Y141" s="263" t="str"><f>Translation!A119</f><v>TOTAL</v></c><c r="AA141" s="295"/><c r="AB141" s="295"/></row><row r="142" spans="2:31" s="51" customFormat="1" ht="90.75" customHeight="1" x14ac:dyDescent="0.25"><c r="B142" s="325"/><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63"/><c r="AA142" s="296"/><c r="AB142" s="296"/></row><row r="143" spans="2:31" s="51" customFormat="1" ht="15.75" x14ac:dyDescent="0.25"><c r="B143" s="107" t="str"><f>Translation!A119</f><v>TOTAL</v></c><c r="C143" s="186"><f>'CO2 factors'!C$7*C79</f><v>71.591323224637307</v></c><c r="D143" s="186"><f>'CO2 factors'!D$7*D79</f><v>1611.331231803126</v></c><c r="E143" s="186"><f>'CO2 factors'!E$7*E79</f><v>218.94997356676947</v></c><c r="F143" s="186"><f>'CO2 factors'!F$7*F79</f><v>141.59720603318658</v></c><c r="G143" s="186"><f>'CO2 factors'!G$7*G79</f><v>0</v></c><c r="H143" s="186"><f>'CO2 factors'!H$7*H79</f><v>0</v></c><c r="I143" s="53"><f>SUM(C143:H143)</f><v>2043.4697346277194</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10323.4131273983</v></c><c r="T143" s="186"><f>'CO2 factors'!T$7*T79</f><v>0</v></c><c r="U143" s="186"><f>$W$133*U79</f><v>0</v></c><c r="V143" s="53"><f>S143-T143-U143</f><v>10323.4131273983</v></c><c r="W143" s="186"><f>$W$134*W79</f><v>0</v></c><c r="X143" s="186"><f>$W$135*X79</f><v>0</v></c><c r="Y143" s="53"><f>I143+R143+V143-W143-X143</f><v>12366.882862026019</v></c><c r="AA143" s="154"/><c r="AB143" s="154"/></row><row r="144" spans="2:31" s="51" customFormat="1" ht="15" x14ac:dyDescent="0.25"><c r="B144" s="52"/></row><row r="145" spans="1:21" ht="15.75" customHeight="1" x14ac:dyDescent="0.25"><c r="A145" s="145"/><c r="B145" s="146"/></row><row r="146" spans="1:21" ht="18.75" customHeight="1" x14ac:dyDescent="0.35"><c r="A146" s="144"/><c r="B146" s="274" t="str"><f>Translation!A154</f><v xml:space="preserve">Go to the next sheet dedicated to your Emission Inventory in 2020 </v></c><c r="C146" s="275"/><c r="D146" s="275"/><c r="E146" s="275"/><c r="F146" s="275"/><c r="G146" s="275"/><c r="H146" s="275"/><c r="I146" s="275"/><c r="J146" s="275"/><c r="K146" s="275"/><c r="L146" s="275"/><c r="M146" s="275"/><c r="N146" s="275"/><c r="O146" s="275"/><c r="P146" s="275"/><c r="Q146" s="275"/><c r="R146" s="275"/><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76"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76"/><c r="D148" s="276"/><c r="E148" s="276"/><c r="F148" s="276"/><c r="G148" s="276"/><c r="H148" s="276"/><c r="I148" s="276"/><c r="J148" s="276"/><c r="K148" s="276"/><c r="L148" s="276"/><c r="M148" s="276"/><c r="N148" s="276"/><c r="O148" s="276"/><c r="P148" s="276"/><c r="Q148" s="276"/><c r="R148" s="276"/><c r="S148" s="276"/><c r="T148" s="276"/><c r="U148" s="276"/></row><row r="149" spans="1:21" ht="12.75" customHeight="1" x14ac:dyDescent="0.2"><c r="B149" s="276"/><c r="C149" s="276"/><c r="D149" s="276"/><c r="E149" s="276"/><c r="F149" s="276"/><c r="G149" s="276"/><c r="H149" s="276"/><c r="I149" s="276"/><c r="J149" s="276"/><c r="K149" s="276"/><c r="L149" s="276"/><c r="M149" s="276"/><c r="N149" s="276"/><c r="O149" s="276"/><c r="P149" s="276"/><c r="Q149" s="276"/><c r="R149" s="276"/><c r="S149" s="276"/><c r="T149" s="276"/><c r="U149" s="276"/></row><row r="150" spans="1:21" ht="12.75" customHeight="1" x14ac:dyDescent="0.2"><c r="B150" s="276"/><c r="C150" s="276"/><c r="D150" s="276"/><c r="E150" s="276"/><c r="F150" s="276"/><c r="G150" s="276"/><c r="H150" s="276"/><c r="I150" s="276"/><c r="J150" s="276"/><c r="K150" s="276"/><c r="L150" s="276"/><c r="M150" s="276"/><c r="N150" s="276"/><c r="O150" s="276"/><c r="P150" s="276"/><c r="Q150" s="276"/><c r="R150" s="276"/><c r="S150" s="276"/><c r="T150" s="276"/><c r="U150" s="276"/></row></sheetData><mergeCells count="70"><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 ref="C8:D8"/><mergeCell ref="S6:U6"/><mergeCell ref="C10:J10"/><mergeCell ref="A4:U4"/><mergeCell ref="C14:U14"/><mergeCell ref="C15:F15"/><mergeCell ref="G15:M15"/><mergeCell ref="N15:T15"/><mergeCell ref="U15:U16"/><mergeCell ref="S57:S58"/><mergeCell ref="C57:I57"/><mergeCell ref="C56:S56"/><mergeCell ref="J57:R57"/><mergeCell ref="V57:V58"/><mergeCell ref="T56:V56"/><mergeCell ref="U57:U58"/><mergeCell ref="T57:T58"/><mergeCell ref="AD56:AD58"/><mergeCell ref="W56:AB56"/><mergeCell ref="AC56:AC58"/><mergeCell ref="AA57:AA58"/><mergeCell ref="Y57:Z57"/><mergeCell ref="AB57:AB58"/><mergeCell ref="W57:X57"/><mergeCell ref="S77:V77"/><mergeCell ref="Y77:Y78"/><mergeCell ref="C76:Y76"/><mergeCell ref="T66:T68"/><mergeCell ref="S84:S85"/><mergeCell ref="C67:I67"/><mergeCell ref="C77:I77"/><mergeCell ref="C84:I84"/><mergeCell ref="C66:S66"/><mergeCell ref="J67:R67"/><mergeCell ref="J77:R77"/><mergeCell ref="C83:S83"/><mergeCell ref="J84:R84"/><mergeCell ref="S67:S68"/><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zoomScale="70" zoomScaleNormal="70" workbookViewID_"0"><selection activeCell="C8" sqref="C8:D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5" t="str"><f>Translation!$A$31</f><v>Island  Sustainable Energy Action Plan (ISEAP)</v></c><c r="B1" s="255"/><c r="C1" s="255"/><c r="D1" s="255"/><c r="E1" s="255"/><c r="F1" s="255"/><c r="G1" s="255"/><c r="H1" s="255"/><c r="I1" s="255"/><c r="J1" s="255"/><c r="K1" s="255"/><c r="L1" s="255"/><c r="M1" s="255"/><c r="N1" s="255"/><c r="O1" s="255"/><c r="P1" s="255"/><c r="Q1" s="255"/><c r="R1" s="255"/><c r="S1" s="255"/><c r="T1" s="255"/><c r="U1" s="255"/></row><row r="2" spans="1:30" s="21" customFormat="1" ht="28.5" customHeight="1" x14ac:dyDescent="0.25"><c r="A2" s="77"/><c r="B2" s="212" t="s"><v>1445</v></c><c r="C2" s="77"/><c r="D2" s="77"/><c r="E2" s="77"/><c r="F2" s="80"/><c r="G2" s="80"/><c r="H2" s="81"/><c r="I2" s="78" t="str"><f>Translation!$A$10</f><v>Island</v></c><c r="J2" s="79" t="str"><f>'Start here'!$B$5</f><v>Kea</v></c><c r="K2" s="81"/><c r="L2" s="81"/><c r="M2" s="81"/><c r="N2" s="81"/><c r="O2" s="81"/><c r="P2" s="81"/><c r="Q2" s="81"/><c r="R2" s="150"/><c r="S2" s="152"/><c r="T2" s="78" t="str"><f>Translation!$A$51</f><v>Inventory year</v></c><c r="U2" s="151"><v>2020</v></c></row><row r="3" spans="1:30" ht="28.5" customHeight="1" x14ac:dyDescent="0.2"><c r="A3" s="116"/><c r="D3" s="116"/><c r="E3" s="116"/><c r="F3" s="116"/><c r="G3" s="116"/><c r="H3" s="116"/><c r="I3" s="116"/><c r="J3" s="118"/><c r="K3" s="118"/><c r="T3" s="27"/></row><row r="4" spans="1:30" ht="46.5" customHeight="1" x14ac:dyDescent="0.2"><c r="A4" s="269" t="str"><f>Translation!A155</f><v>PLAN EMISSION INVENTORY IN 2020 (implementing sustainable energy actions)</v></c><c r="B4" s="269"/><c r="C4" s="269"/><c r="D4" s="269"/><c r="E4" s="269"/><c r="F4" s="269"/><c r="G4" s="269"/><c r="H4" s="269"/><c r="I4" s="269"/><c r="J4" s="269"/><c r="K4" s="269"/><c r="L4" s="269"/><c r="M4" s="269"/><c r="N4" s="269"/><c r="O4" s="269"/><c r="P4" s="269"/><c r="Q4" s="269"/><c r="R4" s="269"/><c r="S4" s="269"/><c r="T4" s="269"/><c r="U4" s="269"/><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3" t="str"><f>Translation!$A$53</f><v>Mandatory fields</v></c><c r="T6" s="273"/><c r="U6" s="273"/></row><row r="7" spans="1:30" s="126" customFormat="1" ht="36" x14ac:dyDescent="0.55000000000000004"><c r="A7" s="124" t="s"><v>0</v></c><c r="B7" s="125" t="str"><f>Translation!A50</f><v>GENERAL DATA</v></c><c r="L7" s="127"/></row><row r="8" spans="1:30" ht="21" x14ac:dyDescent="0.35"><c r="A8" s="128"/><c r="B8" s="130" t="str"><f>Translation!A52</f><v>Number of inhabitants</v></c><c r="C8" s="320"><v>2380</v></c><c r="D8" s="321"/><c r="E8" s="153" t="str"><f>"("&amp;U2&amp;")"</f><v>(2020)</v></c><c r="F8" s="131"/><c r="G8" s="132"/></row><row r="9" spans="1:30" ht="11.25" customHeight="1" x14ac:dyDescent="0.35"><c r="A9" s="128"/><c r="B9" s="131"/><c r="C9" s="131"/><c r="D9" s="131"/><c r="E9" s="129"/><c r="F9" s="129"/><c r="G9" s="129"/><c r="H9" s="133"/><c r="I9" s="131"/><c r="J9" s="132"/><c r="K9" s="134"/></row><row r="10" spans="1:30" ht="21" x14ac:dyDescent="0.35"><c r="A10" s="135"/><c r="B10" s="129" t="str"><f>Translation!A13</f><v>CO2 calculation method</v></c><c r="C10" s="322" t="str"><f>'Start here'!F7</f><v>IPCC emission factors</v></c><c r="D10" s="322"/><c r="E10" s="322"/><c r="F10" s="322"/><c r="G10" s="322"/><c r="H10" s="322"/><c r="I10" s="322"/><c r="J10" s="322"/><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RESULTS OF ENERGY BALANCE</v></c><c r="C12" s="124"/><c r="D12" s="125"/><c r="E12" s="124"/><c r="F12" s="125"/><c r="G12" s="124"/><c r="H12" s="125"/><c r="I12" s="124"/><c r="J12" s="125"/><c r="K12" s="142"/><c r="L12" s="142"/><c r="M12" s="142"/><c r="N12" s="142"/></row><row r="13" spans="1:30" s="85" customFormat="1" ht="31.5" x14ac:dyDescent="0.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0" t="str"><f>Translation!A56</f><v>DEMAND SECTOR</v></c><c r="C14" s="282" t="str"><f>Translation!A94</f><v>ENERGY FOR FINAL USE</v></c><c r="D14" s="283"/><c r="E14" s="283"/><c r="F14" s="283"/><c r="G14" s="283"/><c r="H14" s="283"/><c r="I14" s="283"/><c r="J14" s="283"/><c r="K14" s="283"/><c r="L14" s="283"/><c r="M14" s="283"/><c r="N14" s="283"/><c r="O14" s="283"/><c r="P14" s="283"/><c r="Q14" s="283"/><c r="R14" s="283"/><c r="S14" s="283"/><c r="T14" s="283"/><c r="U14" s="284"/></row><row r="15" spans="1:30" s="51" customFormat="1" ht="18" customHeight="1" x14ac:dyDescent="0.25"><c r="B15" s="281"/><c r="C15" s="282" t="str"><f>Translation!A95</f><v>Centralized energy services</v></c><c r="D15" s="283"/><c r="E15" s="283"/><c r="F15" s="284"/><c r="G15" s="282" t="str"><f>Translation!A99</f><v>Fossil fuels</v></c><c r="H15" s="283"/><c r="I15" s="283"/><c r="J15" s="283"/><c r="K15" s="283"/><c r="L15" s="283"/><c r="M15" s="284"/><c r="N15" s="282" t="str"><f>Translation!A106</f><v>Renewable energy sources (excluding electricity and heat sold to public networks)</v></c><c r="O15" s="283"/><c r="P15" s="283"/><c r="Q15" s="283"/><c r="R15" s="283"/><c r="S15" s="283"/><c r="T15" s="284"/><c r="U15" s="280" t="str"><f>Translation!A119</f><v>TOTAL</v></c></row><row r="16" spans="1:30" s="62" customFormat="1" ht="67.5" customHeight="1" x14ac:dyDescent="0.25"><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81"/></row><row r="17" spans="1:21" s="21" customFormat="1" ht="15.75" x14ac:dyDescent="0.25"><c r="A17" s="22"/><c r="B17" s="66" t="str"><f>Translation!A60</f><v>RESIDENTIAL</v></c><c r="C17" s="234"><v>4857.9418740475894</v></c><c r="D17" s="234"><v>0</v></c><c r="E17" s="234"><v>0</v></c><c r="F17" s="64"><v>4857.9418740475894</v></c><c r="G17" s="234"><v>0</v></c><c r="H17" s="234"><v>2483.062394571969</v></c><c r="I17" s="234"><v>0</v></c><c r="J17" s="234"><v>596.11926505495376</v></c><c r="K17" s="234"><v>0</v></c><c r="L17" s="234"><v>0</v></c><c r="M17" s="64"><v>3079.1816596269227</v></c><c r="N17" s="234"><v>0</v></c><c r="O17" s="234"><v>0</v></c><c r="P17" s="234"><v>1331.0271550234897</v></c><c r="Q17" s="234"><v>0</v></c><c r="R17" s="234"><v>0</v></c><c r="S17" s="234"><v>1325.2916142363381</v></c><c r="T17" s="64"><v>2656.3187692598276</v></c><c r="U17" s="64"><v>10593.44230293434</v></c></row><row r="18" spans="1:21" s="21" customFormat="1" ht="15.75" x14ac:dyDescent="0.25"><c r="A18" s="22"/><c r="B18" s="182" t="str"><f>Translation!A61</f><v>Hot water</v></c><c r="C18" s="154"><v>577.77480962632058</v></c><c r="D18" s="154"><v>0</v></c><c r="E18" s="154"><v>0</v></c><c r="F18" s="64"><v>577.77480962632058</v></c><c r="G18" s="154"><v>0</v></c><c r="H18" s="154"><v>416.55719459083508</v></c><c r="I18" s="154"><v>0</v></c><c r="J18" s="154"><v>0</v></c><c r="K18" s="154"><v>0</v></c><c r="L18" s="154"><v>0</v></c><c r="M18" s="64"><v>416.55719459083508</v></c><c r="N18" s="154"><v>0</v></c><c r="O18" s="154"><v>0</v></c><c r="P18" s="154"><v>1331.0271550234897</v></c><c r="Q18" s="154"><v>0</v></c><c r="R18" s="154"><v>0</v></c><c r="S18" s="154"><v>221.33265793007314</v></c><c r="T18" s="64"><v>1552.3598129535628</v></c><c r="U18" s="64"><v>2546.6918171707184</v></c></row><row r="19" spans="1:21" s="21" customFormat="1" ht="15.75" x14ac:dyDescent="0.25"><c r="A19" s="22"/><c r="B19" s="182" t="str"><f>Translation!A62</f><v>Heating and cooling</v></c><c r="C19" s="154"><v>2085.1167590493387</v></c><c r="D19" s="154"><v>0</v></c><c r="E19" s="154"><v>0</v></c><c r="F19" s="64"><v>2085.1167590493387</v></c><c r="G19" s="154"><v>0</v></c><c r="H19" s="154"><v>2066.505199981134</v></c><c r="I19" s="154"><v>0</v></c><c r="J19" s="154"><v>331.19612841480176</v></c><c r="K19" s="154"><v>0</v></c><c r="L19" s="154"><v>0</v></c><c r="M19" s="64"><v>2397.7013283959359</v></c><c r="N19" s="154"><v>0</v></c><c r="O19" s="154"><v>0</v></c><c r="P19" s="154"><v>0</v></c><c r="Q19" s="154"><v>0</v></c><c r="R19" s="154"><v>0</v></c><c r="S19" s="154"><v>883.18967577280489</v></c><c r="T19" s="64"><v>883.18967577280489</v></c><c r="U19" s="64"><v>5366.0077632180792</v></c></row><row r="20" spans="1:21" s="21" customFormat="1" ht="15.75" x14ac:dyDescent="0.25"><c r="A20" s="22"/><c r="B20" s="182" t="str"><f>Translation!A63</f><v>Lighting</v></c><c r="C20" s="154"><v>552.75470165522302</v></c><c r="D20" s="154"><v>0</v></c><c r="E20" s="154"><v>0</v></c><c r="F20" s="64"><v>552.75470165522302</v></c><c r="G20" s="154"><v>0</v></c><c r="H20" s="154"><v>0</v></c><c r="I20" s="154"><v>0</v></c><c r="J20" s="154"><v>0</v></c><c r="K20" s="154"><v>0</v></c><c r="L20" s="154"><v>0</v></c><c r="M20" s="64"><v>0</v></c><c r="N20" s="154"><v>0</v></c><c r="O20" s="154"><v>0</v></c><c r="P20" s="154"><v>0</v></c><c r="Q20" s="154"><v>0</v></c><c r="R20" s="154"><v>0</v></c><c r="S20" s="154"><v>0</v></c><c r="T20" s="64"><v>0</v></c><c r="U20" s="64"><v>552.75470165522302</v></c></row><row r="21" spans="1:21" s="21" customFormat="1" ht="15.75" x14ac:dyDescent="0.25"><c r="A21" s="22"/><c r="B21" s="182" t="str"><f>Translation!A64</f><v>Cooking</v></c><c r="C21" s="154"><v>441.53856106691995</v></c><c r="D21" s="154"><v>0</v></c><c r="E21" s="154"><v>0</v></c><c r="F21" s="64"><v>441.53856106691995</v></c><c r="G21" s="154"><v>0</v></c><c r="H21" s="154"><v>0</v></c><c r="I21" s="154"><v>0</v></c><c r="J21" s="154"><v>264.92313664015194</v></c><c r="K21" s="154"><v>0</v></c><c r="L21" s="154"><v>0</v></c><c r="M21" s="64"><v>264.92313664015194</v></c><c r="N21" s="154"><v>0</v></c><c r="O21" s="154"><v>0</v></c><c r="P21" s="154"><v>0</v></c><c r="Q21" s="154"><v>0</v></c><c r="R21" s="154"><v>0</v></c><c r="S21" s="154"><v>220.76928053345995</v></c><c r="T21" s="64"><v>220.76928053345995</v></c><c r="U21" s="64"><v>927.23097824053184</v></c></row><row r="22" spans="1:21" s="21" customFormat="1" ht="15.75" x14ac:dyDescent="0.25"><c r="A22" s="22"/><c r="B22" s="182" t="str"><f>Translation!A65</f><v>Refrigerator and freezers</v></c><c r="C22" s="154"><v>619.70324360269478</v></c><c r="D22" s="154"><v>0</v></c><c r="E22" s="154"><v>0</v></c><c r="F22" s="64"><v>619.70324360269478</v></c><c r="G22" s="154"><v>0</v></c><c r="H22" s="154"><v>0</v></c><c r="I22" s="154"><v>0</v></c><c r="J22" s="154"><v>0</v></c><c r="K22" s="154"><v>0</v></c><c r="L22" s="154"><v>0</v></c><c r="M22" s="64"><v>0</v></c><c r="N22" s="154"><v>0</v></c><c r="O22" s="154"><v>0</v></c><c r="P22" s="154"><v>0</v></c><c r="Q22" s="154"><v>0</v></c><c r="R22" s="154"><v>0</v></c><c r="S22" s="154"><v>0</v></c><c r="T22" s="64"><v>0</v></c><c r="U22" s="64"><v>619.70324360269478</v></c></row><row r="23" spans="1:21" s="21" customFormat="1" ht="15.75" x14ac:dyDescent="0.25"><c r="A23" s="22"/><c r="B23" s="182" t="str"><f>Translation!A66</f><v>Laundry machines and dryers</v></c><c r="C23" s="154"><v>37.716021380313798</v></c><c r="D23" s="154"><v>0</v></c><c r="E23" s="154"><v>0</v></c><c r="F23" s="64"><v>37.716021380313798</v></c><c r="G23" s="154"><v>0</v></c><c r="H23" s="154"><v>0</v></c><c r="I23" s="154"><v>0</v></c><c r="J23" s="154"><v>0</v></c><c r="K23" s="154"><v>0</v></c><c r="L23" s="154"><v>0</v></c><c r="M23" s="64"><v>0</v></c><c r="N23" s="154"><v>0</v></c><c r="O23" s="154"><v>0</v></c><c r="P23" s="154"><v>0</v></c><c r="Q23" s="154"><v>0</v></c><c r="R23" s="154"><v>0</v></c><c r="S23" s="154"><v>0</v></c><c r="T23" s="64"><v>0</v></c><c r="U23" s="64"><v>37.716021380313798</v></c></row><row r="24" spans="1:21" s="21" customFormat="1" ht="15.75" x14ac:dyDescent="0.25"><c r="A24" s="22"/><c r="B24" s="182" t="str"><f>Translation!A67</f><v>Dish washing</v></c><c r="C24" s="154"><v>52.802429932439352</v></c><c r="D24" s="154"><v>0</v></c><c r="E24" s="154"><v>0</v></c><c r="F24" s="64"><v>52.802429932439352</v></c><c r="G24" s="154"><v>0</v></c><c r="H24" s="154"><v>0</v></c><c r="I24" s="154"><v>0</v></c><c r="J24" s="154"><v>0</v></c><c r="K24" s="154"><v>0</v></c><c r="L24" s="154"><v>0</v></c><c r="M24" s="64"><v>0</v></c><c r="N24" s="154"><v>0</v></c><c r="O24" s="154"><v>0</v></c><c r="P24" s="154"><v>0</v></c><c r="Q24" s="154"><v>0</v></c><c r="R24" s="154"><v>0</v></c><c r="S24" s="154"><v>0</v></c><c r="T24" s="64"><v>0</v></c><c r="U24" s="64"><v>52.802429932439352</v></c></row><row r="25" spans="1:21" s="21" customFormat="1" ht="15.75" x14ac:dyDescent="0.25"><c r="A25" s="22"/><c r="B25" s="182" t="str"><f>Translation!A68</f><v>Tv sets</v></c><c r="C25" s="154"><v>49.059840118546646</v></c><c r="D25" s="154"><v>0</v></c><c r="E25" s="154"><v>0</v></c><c r="F25" s="64"><v>49.059840118546646</v></c><c r="G25" s="154"><v>0</v></c><c r="H25" s="154"><v>0</v></c><c r="I25" s="154"><v>0</v></c><c r="J25" s="154"><v>0</v></c><c r="K25" s="154"><v>0</v></c><c r="L25" s="154"><v>0</v></c><c r="M25" s="64"><v>0</v></c><c r="N25" s="154"><v>0</v></c><c r="O25" s="154"><v>0</v></c><c r="P25" s="154"><v>0</v></c><c r="Q25" s="154"><v>0</v></c><c r="R25" s="154"><v>0</v></c><c r="S25" s="154"><v>0</v></c><c r="T25" s="64"><v>0</v></c><c r="U25" s="64"><v>49.059840118546646</v></c></row><row r="26" spans="1:21" s="21" customFormat="1" ht="15.75" x14ac:dyDescent="0.25"><c r="A26" s="22"/><c r="B26" s="182" t="str"><f>Translation!A69</f><v>Other electric appliances</v></c><c r="C26" s="154"><v>441.47550761579163</v></c><c r="D26" s="154"><v>0</v></c><c r="E26" s="154"><v>0</v></c><c r="F26" s="64"><v>441.47550761579163</v></c><c r="G26" s="154"><v>0</v></c><c r="H26" s="154"><v>0</v></c><c r="I26" s="154"><v>0</v></c><c r="J26" s="154"><v>0</v></c><c r="K26" s="154"><v>0</v></c><c r="L26" s="154"><v>0</v></c><c r="M26" s="64"><v>0</v></c><c r="N26" s="154"><v>0</v></c><c r="O26" s="154"><v>0</v></c><c r="P26" s="154"><v>0</v></c><c r="Q26" s="154"><v>0</v></c><c r="R26" s="154"><v>0</v></c><c r="S26" s="154"><v>0</v></c><c r="T26" s="64"><v>0</v></c><c r="U26" s="64"><v>441.47550761579163</v></c></row><row r="27" spans="1:21" s="21" customFormat="1" ht="15.75" x14ac:dyDescent="0.25"><c r="A27" s="22"/><c r="B27" s="66" t="str"><f>Translation!A70</f><v>PRIMARY SECTOR</v></c><c r="C27" s="234"><v>414.82376851486691</v></c><c r="D27" s="234"><v>0</v></c><c r="E27" s="234"><v>0</v></c><c r="F27" s="64"><v>414.82376851486691</v></c><c r="G27" s="234"><v>0</v></c><c r="H27" s="234"><v>75.098765220165291</v></c><c r="I27" s="234"><v>0</v></c><c r="J27" s="234"><v>0</v></c><c r="K27" s="234"><v>0</v></c><c r="L27" s="234"><v>0</v></c><c r="M27" s="64"><v>75.098765220165291</v></c><c r="N27" s="234"><v>0</v></c><c r="O27" s="234"><v>0</v></c><c r="P27" s="234"><v>0</v></c><c r="Q27" s="234"><v>0</v></c><c r="R27" s="234"><v>0</v></c><c r="S27" s="234"><v>85.734421218646517</v></c><c r="T27" s="64"><v>85.734421218646517</v></c><c r="U27" s="64"><v>575.65695495367868</v></c></row><row r="28" spans="1:21" s="21" customFormat="1" ht="15.75" x14ac:dyDescent="0.25"><c r="A28" s="22"/><c r="B28" s="183" t="str"><f>Translation!A71</f><v>Agriculture, forestry and fishing</v></c><c r="C28" s="154"><v>414.82376851486691</v></c><c r="D28" s="154"><v>0</v></c><c r="E28" s="154"><v>0</v></c><c r="F28" s="64"><v>414.82376851486691</v></c><c r="G28" s="154"><v>0</v></c><c r="H28" s="154"><v>75.098765220165291</v></c><c r="I28" s="154"><v>0</v></c><c r="J28" s="154"><v>0</v></c><c r="K28" s="154"><v>0</v></c><c r="L28" s="154"><v>0</v></c><c r="M28" s="64"><v>75.098765220165291</v></c><c r="N28" s="154"><v>0</v></c><c r="O28" s="154"><v>0</v></c><c r="P28" s="154"><v>0</v></c><c r="Q28" s="154"><v>0</v></c><c r="R28" s="154"><v>0</v></c><c r="S28" s="154"><v>85.734421218646517</v></c><c r="T28" s="64"><v>85.734421218646517</v></c><c r="U28" s="64"><v>575.65695495367868</v></c></row><row r="29" spans="1:21" s="21" customFormat="1" ht="15.75" x14ac:dyDescent="0.2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 x14ac:dyDescent="0.25"><c r="A30" s="22"/><c r="B30" s="61" t="str"><f>Translation!A73</f><v>SECONDARY SECTOR</v></c><c r="C30" s="234"><v>606.71210746753002</v></c><c r="D30" s="234"><v>0</v></c><c r="E30" s="234"><v>0</v></c><c r="F30" s="64"><v>606.71210746753002</v></c><c r="G30" s="234"><v>265.2995433776394</v></c><c r="H30" s="234"><v>277.2925364344369</v></c><c r="I30" s="234"><v>0</v></c><c r="J30" s="234"><v>18.658303968737943</v></c><c r="K30" s="234"><v>0</v></c><c r="L30" s="234"><v>0</v></c><c r="M30" s="64"><v>561.25038378081422</v></c><c r="N30" s="234"><v>0</v></c><c r="O30" s="234"><v>0</v></c><c r="P30" s="234"><v>10.501876304111871</v></c><c r="Q30" s="234"><v>0</v></c><c r="R30" s="234"><v>0</v></c><c r="S30" s="234"><v>11.15822701994631</v></c><c r="T30" s="64"><v>21.660103324058181</v></c><c r="U30" s="64"><v>1189.6225945724022</v></c></row><row r="31" spans="1:21" s="21" customFormat="1" ht="15.75" x14ac:dyDescent="0.25"><c r="A31" s="22"/><c r="B31" s="183" t="str"><f>Translation!A74</f><v>Manufacturing</v></c><c r="C31" s="154"><v>237.40908553077264</v></c><c r="D31" s="154"><v>0</v></c><c r="E31" s="154"><v>0</v></c><c r="F31" s="64"><v>237.40908553077264</v></c><c r="G31" s="154"><v>132.6497716888197</v></c><c r="H31" s="154"><v>138.64626821721845</v></c><c r="I31" s="154"><v>0</v></c><c r="J31" s="154"><v>18.658303968737943</v></c><c r="K31" s="154"><v>0</v></c><c r="L31" s="154"><v>0</v></c><c r="M31" s="64"><v>289.95434387477604</v></c><c r="N31" s="154"><v>0</v></c><c r="O31" s="154"><v>0</v></c><c r="P31" s="154"><v>10.501876304111871</v></c><c r="Q31" s="154"><v>0</v></c><c r="R31" s="154"><v>0</v></c><c r="S31" s="154"><v>11.15822701994631</v></c><c r="T31" s="64"><v>21.660103324058181</v></c><c r="U31" s="64"><v>549.02353272960681</v></c></row><row r="32" spans="1:21" s="21" customFormat="1" ht="30" x14ac:dyDescent="0.25"><c r="A32" s="22"/><c r="B32" s="183" t="str"><f>Translation!A75</f><v>Water supply, sewerage, waste management and remediation activities</v></c><c r="C32" s="154"><v>131.89393640598473</v></c><c r="D32" s="154"><v>0</v></c><c r="E32" s="154"><v>0</v></c><c r="F32" s="64"><v>131.89393640598473</v></c><c r="G32" s="154"><v>0</v></c><c r="H32" s="154"><v>0</v></c><c r="I32" s="154"><v>0</v></c><c r="J32" s="154"><v>0</v></c><c r="K32" s="154"><v>0</v></c><c r="L32" s="154"><v>0</v></c><c r="M32" s="64"><v>0</v></c><c r="N32" s="154"><v>0</v></c><c r="O32" s="154"><v>0</v></c><c r="P32" s="154"><v>0</v></c><c r="Q32" s="154"><v>0</v></c><c r="R32" s="154"><v>0</v></c><c r="S32" s="154"><v>0</v></c><c r="T32" s="64"><v>0</v></c><c r="U32" s="64"><v>131.89393640598473</v></c></row><row r="33" spans="1:21" s="21" customFormat="1" ht="15.75" x14ac:dyDescent="0.25"><c r="A33" s="22"/><c r="B33" s="183" t="str"><f>Translation!A76</f><v>Construction</v></c><c r="C33" s="154"><v>237.40908553077264</v></c><c r="D33" s="154"><v>0</v></c><c r="E33" s="154"><v>0</v></c><c r="F33" s="64"><v>237.40908553077264</v></c><c r="G33" s="154"><v>132.6497716888197</v></c><c r="H33" s="154"><v>138.64626821721845</v></c><c r="I33" s="154"><v>0</v></c><c r="J33" s="154"><v>0</v></c><c r="K33" s="154"><v>0</v></c><c r="L33" s="154"><v>0</v></c><c r="M33" s="64"><v>271.29603990603812</v></c><c r="N33" s="154"><v>0</v></c><c r="O33" s="154"><v>0</v></c><c r="P33" s="154"><v>0</v></c><c r="Q33" s="154"><v>0</v></c><c r="R33" s="154"><v>0</v></c><c r="S33" s="154"><v>0</v></c><c r="T33" s="64"><v>0</v></c><c r="U33" s="64"><v>508.70512543681076</v></c></row><row r="34" spans="1:21" s="21" customFormat="1" ht="15.75" x14ac:dyDescent="0.25"><c r="A34" s="22"/><c r="B34" s="61" t="str"><f>Translation!A77</f><v>TERTIARY SECTOR</v></c><c r="C34" s="234"><v>4722.2325501533132</v></c><c r="D34" s="234"><v>0</v></c><c r="E34" s="234"><v>0</v></c><c r="F34" s="64"><v>4722.2325501533132</v></c><c r="G34" s="234"><v>0</v></c><c r="H34" s="234"><v>524.18026723831679</v></c><c r="I34" s="234"><v>0</v></c><c r="J34" s="234"><v>25.859465400991439</v></c><c r="K34" s="234"><v>0</v></c><c r="L34" s="234"><v>0</v></c><c r="M34" s="64"><v>550.03973263930823</v></c><c r="N34" s="234"><v>0</v></c><c r="O34" s="234"><v>0</v></c><c r="P34" s="234"><v>286.36737331165176</v></c><c r="Q34" s="234"><v>0</v></c><c r="R34" s="234"><v>0</v></c><c r="S34" s="234"><v>14.666050736516155</v></c><c r="T34" s="64"><v>301.03342404816794</v></c><c r="U34" s="64"><v>5573.3057068407898</v></c></row><row r="35" spans="1:21" s="21" customFormat="1" ht="30" x14ac:dyDescent="0.25"><c r="A35" s="22"/><c r="B35" s="183" t="str"><f>Translation!A78</f><v xml:space="preserve">Wholesale and retail trade; repair of motor vehicles and motorcycles </v></c><c r="C35" s="154"><v>1168.5274883816501</v></c><c r="D35" s="154"><v>0</v></c><c r="E35" s="154"><v>0</v></c><c r="F35" s="64"><v>1168.5274883816501</v></c><c r="G35" s="154"><v>0</v></c><c r="H35" s="154"><v>132.0742281548234</v></c><c r="I35" s="154"><v>0</v></c><c r="J35" s="154"><v>0</v></c><c r="K35" s="154"><v>0</v></c><c r="L35" s="154"><v>0</v></c><c r="M35" s="64"><v>132.0742281548234</v></c><c r="N35" s="154"><v>0</v></c><c r="O35" s="154"><v>0</v></c><c r="P35" s="154"><v>21.118970827241796</v></c><c r="Q35" s="154"><v>0</v></c><c r="R35" s="154"><v>0</v></c><c r="S35" s="154"><v>0</v></c><c r="T35" s="64"><v>21.118970827241796</v></c><c r="U35" s="64"><v>1321.7206873637153</v></c></row><row r="36" spans="1:21" s="21" customFormat="1" ht="15.75" x14ac:dyDescent="0.25"><c r="A36" s="22"/><c r="B36" s="183" t="str"><f>Translation!A79</f><v>Accommodation and food service activities</v></c><c r="C36" s="154"><v>1835.7213621503943</v></c><c r="D36" s="154"><v>0</v></c><c r="E36" s="154"><v>0</v></c><c r="F36" s="64"><v>1835.7213621503943</v></c><c r="G36" s="154"><v>0</v></c><c r="H36" s="154"><v>296.73166185832673</v></c><c r="I36" s="154"><v>0</v></c><c r="J36" s="154"><v>25.859465400991439</v></c><c r="K36" s="154"><v>0</v></c><c r="L36" s="154"><v>0</v></c><c r="M36" s="64"><v>322.59112725931817</v></c><c r="N36" s="154"><v>0</v></c><c r="O36" s="154"><v>0</v></c><c r="P36" s="154"><v>229.09727140308769</v></c><c r="Q36" s="154"><v>0</v></c><c r="R36" s="154"><v>0</v></c><c r="S36" s="154"><v>14.666050736516155</v></c><c r="T36" s="64"><v>243.76332213960384</v></c><c r="U36" s="64"><v>2402.0758115493163</v></c></row><row r="37" spans="1:21" s="21" customFormat="1" ht="15.75" x14ac:dyDescent="0.25"><c r="A37" s="22"/><c r="B37" s="183" t="str"><f>Translation!A80</f><v>General public administration and social security</v></c><c r="C37" s="154"><v>263.70012128036512</v></c><c r="D37" s="154"><v>0</v></c><c r="E37" s="154"><v>0</v></c><c r="F37" s="64"><v>263.70012128036512</v></c><c r="G37" s="154"><v>0</v></c><c r="H37" s="154"><v>21.688795152464568</v></c><c r="I37" s="154"><v>0</v></c><c r="J37" s="154"><v>0</v></c><c r="K37" s="154"><v>0</v></c><c r="L37" s="154"><v>0</v></c><c r="M37" s="64"><v>21.688795152464568</v></c><c r="N37" s="154"><v>0</v></c><c r="O37" s="154"><v>0</v></c><c r="P37" s="154"><v>0</v></c><c r="Q37" s="154"><v>0</v></c><c r="R37" s="154"><v>0</v></c><c r="S37" s="154"><v>0</v></c><c r="T37" s="64"><v>0</v></c><c r="U37" s="64"><v>285.38891643282972</v></c></row><row r="38" spans="1:21" s="21" customFormat="1" ht="15.75" x14ac:dyDescent="0.2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 x14ac:dyDescent="0.25"><c r="A39" s="22"/><c r="B39" s="183" t="str"><f>Translation!A82</f><v>Education</v></c><c r="C39" s="154"><v>133.76325442622095</v></c><c r="D39" s="154"><v>0</v></c><c r="E39" s="154"><v>0</v></c><c r="F39" s="64"><v>133.76325442622095</v></c><c r="G39" s="154"><v>0</v></c><c r="H39" s="154"><v>92.566113190827139</v></c><c r="I39" s="154"><v>0</v></c><c r="J39" s="154"><v>0</v></c><c r="K39" s="154"><v>0</v></c><c r="L39" s="154"><v>0</v></c><c r="M39" s="64"><v>92.566113190827139</v></c><c r="N39" s="154"><v>0</v></c><c r="O39" s="154"><v>0</v></c><c r="P39" s="154"><v>0</v></c><c r="Q39" s="154"><v>0</v></c><c r="R39" s="154"><v>0</v></c><c r="S39" s="154"><v>0</v></c><c r="T39" s="64"><v>0</v></c><c r="U39" s="64"><v>226.32936761704809</v></c></row><row r="40" spans="1:21" s="21" customFormat="1" ht="15.75" x14ac:dyDescent="0.25"><c r="A40" s="22"/><c r="B40" s="183" t="str"><f>Translation!A83</f><v>Human health and social work activities</v></c><c r="C40" s="154"><v>-0.9730165778283324</v></c><c r="D40" s="154"><v>0</v></c><c r="E40" s="154"><v>0</v></c><c r="F40" s="64"><v>-0.9730165778283324</v></c><c r="G40" s="154"><v>0</v></c><c r="H40" s="154"><v>-18.487314978738318</v></c><c r="I40" s="154"><v>0</v></c><c r="J40" s="154"><v>0</v></c><c r="K40" s="154"><v>0</v></c><c r="L40" s="154"><v>0</v></c><c r="M40" s="64"><v>-18.487314978738318</v></c><c r="N40" s="154"><v>0</v></c><c r="O40" s="154"><v>0</v></c><c r="P40" s="154"><v>19.460331556566654</v></c><c r="Q40" s="154"><v>0</v></c><c r="R40" s="154"><v>0</v></c><c r="S40" s="154"><v>0</v></c><c r="T40" s="64"><v>19.460331556566654</v></c><c r="U40" s="64"><v>0</v></c></row><row r="41" spans="1:21" s="21" customFormat="1" ht="15.75" x14ac:dyDescent="0.25"><c r="A41" s="22"/><c r="B41" s="183" t="str"><f>Translation!A84</f><v>Other services</v></c><c r="C41" s="154"><v>983.51271047246973</v></c><c r="D41" s="154"><v>0</v></c><c r="E41" s="154"><v>0</v></c><c r="F41" s="64"><v>983.51271047246973</v></c><c r="G41" s="154"><v>0</v></c><c r="H41" s="154"><v>-0.3932161393867375</v></c><c r="I41" s="154"><v>0</v></c><c r="J41" s="154"><v>0</v></c><c r="K41" s="154"><v>0</v></c><c r="L41" s="154"><v>0</v></c><c r="M41" s="64"><v>-0.3932161393867375</v></c><c r="N41" s="154"><v>0</v></c><c r="O41" s="154"><v>0</v></c><c r="P41" s="154"><v>16.690799524755612</v></c><c r="Q41" s="154"><v>0</v></c><c r="R41" s="154"><v>0</v></c><c r="S41" s="154"><v>0</v></c><c r="T41" s="64"><v>16.690799524755612</v></c><c r="U41" s="64"><v>999.81029385783859</v></c></row><row r="42" spans="1:21" s="21" customFormat="1" ht="15.75" x14ac:dyDescent="0.25"><c r="A42" s="22"/><c r="B42" s="183" t="str"><f>Translation!A85</f><v>Public lighting</v></c><c r="C42" s="154"><v>337.98063002004108</v></c><c r="D42" s="154"><v>0</v></c><c r="E42" s="154"><v>0</v></c><c r="F42" s="64"><v>337.98063002004108</v></c><c r="G42" s="154"><v>0</v></c><c r="H42" s="154"><v>0</v></c><c r="I42" s="154"><v>0</v></c><c r="J42" s="154"><v>0</v></c><c r="K42" s="154"><v>0</v></c><c r="L42" s="154"><v>0</v></c><c r="M42" s="64"><v>0</v></c><c r="N42" s="154"><v>0</v></c><c r="O42" s="154"><v>0</v></c><c r="P42" s="154"><v>0</v></c><c r="Q42" s="154"><v>0</v></c><c r="R42" s="154"><v>0</v></c><c r="S42" s="154"><v>0</v></c><c r="T42" s="64"><v>0</v></c><c r="U42" s="64"><v>337.98063002004108</v></c></row><row r="43" spans="1:21" s="21" customFormat="1" ht="15.75" x14ac:dyDescent="0.25"><c r="A43" s="22"/><c r="B43" s="61" t="str"><f>Translation!A86</f><v>TRANSPORTS</v></c><c r="C43" s="234"><v>139.68955198470314</v></c><c r="D43" s="234"><v>0</v></c><c r="E43" s="234"><v>0</v></c><c r="F43" s="64"><v>139.68955198470314</v></c><c r="G43" s="234"><v>0</v></c><c r="H43" s="234"><v>393.74406694111929</v></c><c r="I43" s="234"><v>489.87163231726089</v></c><c r="J43" s="234"><v>0</v></c><c r="K43" s="234"><v>0</v></c><c r="L43" s="234"><v>0</v></c><c r="M43" s="64"><v>883.61569925838012</v></c><c r="N43" s="234"><v>0</v></c><c r="O43" s="234"><v>0</v></c><c r="P43" s="234"><v>0</v></c><c r="Q43" s="234"><v>0</v></c><c r="R43" s="234"><v>0</v></c><c r="S43" s="234"><v>0</v></c><c r="T43" s="64"><v>0</v></c><c r="U43" s="64"><v>1023.3052512430833</v></c></row><row r="44" spans="1:21" s="21" customFormat="1" ht="30" x14ac:dyDescent="0.25"><c r="A44" s="22"/><c r="B44" s="183" t="str"><f>Translation!A87</f><v>Passenger transport by road (public transport, taxi, tourism, transfers, etc.)</v></c><c r="C44" s="154"><v>3.3915176203676407</v></c><c r="D44" s="154"><v>0</v></c><c r="E44" s="154"><v>0</v></c><c r="F44" s="64"><v>3.3915176203676407</v></c><c r="G44" s="154"><v>0</v></c><c r="H44" s="154"><v>20.057690045264536</v></c><c r="I44" s="154"><v>4.6249528016993446</v></c><c r="J44" s="154"><v>0</v></c><c r="K44" s="154"><v>0</v></c><c r="L44" s="154"><v>0</v></c><c r="M44" s="64"><v>24.68264284696388</v></c><c r="N44" s="154"><v>0</v></c><c r="O44" s="154"><v>0</v></c><c r="P44" s="154"><v>0</v></c><c r="Q44" s="154"><v>0</v></c><c r="R44" s="154"><v>0</v></c><c r="S44" s="154"><v>0</v></c><c r="T44" s="64"><v>0</v></c><c r="U44" s="64"><v>28.07416046733152</v></c></row><row r="45" spans="1:21" s="21" customFormat="1" ht="15.75" x14ac:dyDescent="0.25"><c r="A45" s="22"/><c r="B45" s="183" t="str"><f>Translation!A88</f><v>Other fleet for public and private services</v></c><c r="C45" s="154"><v>53.818773042607269</v></c><c r="D45" s="154"><v>0</v></c><c r="E45" s="154"><v>0</v></c><c r="F45" s="64"><v>53.818773042607269</v></c><c r="G45" s="154"><v>0</v></c><c r="H45" s="154"><v>299.09053652035993</v></c><c r="I45" s="154"><v>68.965050896684986</v></c><c r="J45" s="154"><v>0</v></c><c r="K45" s="154"><v>0</v></c><c r="L45" s="154"><v>0</v></c><c r="M45" s="64"><v>368.05558741704493</v></c><c r="N45" s="154"><v>0</v></c><c r="O45" s="154"><v>0</v></c><c r="P45" s="154"><v>0</v></c><c r="Q45" s="154"><v>0</v></c><c r="R45" s="154"><v>0</v></c><c r="S45" s="154"><v>0</v></c><c r="T45" s="64"><v>0</v></c><c r="U45" s="64"><v>421.87436045965222</v></c></row><row r="46" spans="1:21" s="21" customFormat="1" ht="15.75" x14ac:dyDescent="0.25"><c r="A46" s="22"/><c r="B46" s="183" t="str"><f>Translation!A89</f><v>Freight transport by road and removal services</v></c><c r="C46" s="154"><v>1.4385558812726296</v></c><c r="D46" s="154"><v>0</v></c><c r="E46" s="154"><v>0</v></c><c r="F46" s="64"><v>1.4385558812726296</v></c><c r="G46" s="154"><v>0</v></c><c r="H46" s="154"><v>1.0057925967071371</v></c><c r="I46" s="154"><v>7.8388475841181533</v></c><c r="J46" s="154"><v>0</v></c><c r="K46" s="154"><v>0</v></c><c r="L46" s="154"><v>0</v></c><c r="M46" s="64"><v>8.8446401808252908</v></c><c r="N46" s="154"><v>0</v></c><c r="O46" s="154"><v>0</v></c><c r="P46" s="154"><v>0</v></c><c r="Q46" s="154"><v>0</v></c><c r="R46" s="154"><v>0</v></c><c r="S46" s="154"><v>0</v></c><c r="T46" s="64"><v>0</v></c><c r="U46" s="64"><v>10.28319606209792</v></c></row><row r="47" spans="1:21" s="21" customFormat="1" ht="15.75" x14ac:dyDescent="0.25"><c r="A47" s="22"/><c r="B47" s="182" t="str"><f>Translation!A90</f><v>Private transports</v></c><c r="C47" s="154"><v>81.040705440455611</v></c><c r="D47" s="154"><v>0</v></c><c r="E47" s="154"><v>0</v></c><c r="F47" s="64"><v>81.040705440455611</v></c><c r="G47" s="154"><v>0</v></c><c r="H47" s="154"><v>73.590047778787749</v></c><c r="I47" s="154"><v>408.44278103475841</v></c><c r="J47" s="154"><v>0</v></c><c r="K47" s="154"><v>0</v></c><c r="L47" s="154"><v>0</v></c><c r="M47" s="64"><v>482.03282881354619</v></c><c r="N47" s="154"><v>0</v></c><c r="O47" s="154"><v>0</v></c><c r="P47" s="154"><v>0</v></c><c r="Q47" s="154"><v>0</v></c><c r="R47" s="154"><v>0</v></c><c r="S47" s="154"><v>0</v></c><c r="T47" s="64"><v>0</v></c><c r="U47" s="64"><v>563.07353425400174</v></c></row><row r="48" spans="1:21" s="21" customFormat="1" ht="15.75" x14ac:dyDescent="0.25"><c r="A48" s="22"/><c r="B48" s="73" t="str"><f>Translation!A118</f><v>TOTAL FOR INTERNAL MARKET</v></c><c r="C48" s="65"><v>10741.399852168002</v></c><c r="D48" s="65"><v>0</v></c><c r="E48" s="65"><v>0</v></c><c r="F48" s="64"><v>10741.399852168002</v></c><c r="G48" s="65"><v>265.2995433776394</v></c><c r="H48" s="65"><v>3753.3780304060074</v></c><c r="I48" s="65"><v>489.87163231726089</v></c><c r="J48" s="65"><v>640.63703442468318</v></c><c r="K48" s="65"><v>0</v></c><c r="L48" s="65"><v>0</v></c><c r="M48" s="64"><v>5149.1862405255915</v></c><c r="N48" s="65"><v>0</v></c><c r="O48" s="65"><v>0</v></c><c r="P48" s="65"><v>1627.8964046392534</v></c><c r="Q48" s="65"><v>0</v></c><c r="R48" s="65"><v>0</v></c><c r="S48" s="65"><v>1436.850313211447</v></c><c r="T48" s="64"><v>3064.7467178507004</v></c><c r="U48" s="64"><v>18955.332810544292</v></c></row><row r="49" spans="2:32" s="62" customFormat="1" ht="30" x14ac:dyDescent="0.25"><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 x14ac:dyDescent="0.25"><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 x14ac:dyDescent="0.2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 x14ac:dyDescent="0.2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0" t="str"><f>Translation!A121</f><v>PRODUCTION SECTOR</v></c><c r="C56" s="282" t="str"><f>Translation!A122</f><v>ENERGY SOURCE</v></c><c r="D56" s="283"/><c r="E56" s="283"/><c r="F56" s="283"/><c r="G56" s="283"/><c r="H56" s="283"/><c r="I56" s="283"/><c r="J56" s="283"/><c r="K56" s="283"/><c r="L56" s="283"/><c r="M56" s="283"/><c r="N56" s="283"/><c r="O56" s="283"/><c r="P56" s="283"/><c r="Q56" s="283"/><c r="R56" s="283"/><c r="S56" s="284"/><c r="T56" s="282" t="str"><f>Translation!A139</f><v>SECONDARY ENERGY CONVERSION</v></c><c r="U56" s="283"/><c r="V56" s="284"/><c r="W56" s="301" t="str"><f>Translation!A130</f><v>ENERGY FLUXES</v></c><c r="X56" s="302"/><c r="Y56" s="302"/><c r="Z56" s="302"/><c r="AA56" s="302"/><c r="AB56" s="303"/><c r="AC56" s="313" t="str"><f>Translation!A119</f><v>TOTAL</v></c><c r="AD56" s="263" t="str"><f>Translation!A138</f><v>Distribution losses and self-consumption</v></c></row><row r="57" spans="2:32" s="51" customFormat="1" ht="18" customHeight="1" x14ac:dyDescent="0.25"><c r="B57" s="281"/><c r="C57" s="317" t="str"><f>Translation!A99</f><v>Fossil fuels</v></c><c r="D57" s="318"/><c r="E57" s="318"/><c r="F57" s="318"/><c r="G57" s="318"/><c r="H57" s="318"/><c r="I57" s="319"/><c r="J57" s="317" t="str"><f>Translation!A107</f><v>Renewable energy sources (from systems connected to public networks)</v></c><c r="K57" s="318"/><c r="L57" s="318"/><c r="M57" s="318"/><c r="N57" s="318"/><c r="O57" s="318"/><c r="P57" s="318"/><c r="Q57" s="318"/><c r="R57" s="319"/><c r="S57" s="263" t="str"><f>Translation!A117</f><v>Subtotal</v></c><c r="T57" s="311" t="str"><f>Translation!A140</f><v>Electricity conversion to cold</v></c><c r="U57" s="311" t="str"><f>Translation!A141</f><v>Heat conversion to cold</v></c><c r="V57" s="263" t="str"><f>Translation!A117</f><v>Subtotal</v></c><c r="W57" s="315" t="str"><f>Translation!A131</f><v>Storage</v></c><c r="X57" s="316"/><c r="Y57" s="314" t="str"><f>Translation!A134</f><v>External connection</v></c><c r="Z57" s="314"/><c r="AA57" s="280" t="str"><f>Translation!A137</f><v>Reexportation and external consumption</v></c><c r="AB57" s="263" t="str"><f>Translation!A117</f><v>Subtotal</v></c><c r="AC57" s="313"/><c r="AD57" s="263"/></row><row r="58" spans="2:32" s="51" customFormat="1" ht="69.75" customHeight="1" x14ac:dyDescent="0.25"><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63"/><c r="T58" s="312"/><c r="U58" s="312"/><c r="V58" s="263"/><c r="W58" s="110" t="str"><f>Translation!A132</f><v>Input to storage</v></c><c r="X58" s="110" t="str"><f>Translation!A133</f><v>Output from storage</v></c><c r="Y58" s="110" t="str"><f>Translation!A135</f><v>Import to island</v></c><c r="Z58" s="110" t="str"><f>Translation!A136</f><v>Export from island</v></c><c r="AA58" s="281"/><c r="AB58" s="263"/><c r="AC58" s="313"/><c r="AD58" s="263"/></row><row r="59" spans="2:32" s="51" customFormat="1" ht="15.75" x14ac:dyDescent="0.25"><c r="B59" s="184" t="str"><f>Translation!A124</f><v>Electricity</v></c><c r="C59" s="235"><v>0</v></c><c r="D59" s="235"><v>0</v></c><c r="E59" s="235"/><c r="F59" s="235"/><c r="G59" s="235"><v>0</v></c><c r="H59" s="235"><v>0</v></c><c r="I59" s="59"><v>0</v></c><c r="J59" s="235"><v>0</v></c><c r="K59" s="235"><v>2197.7087999999999</v></c><c r="L59" s="235"><v>560</v></c><c r="M59" s="235"><v>0</v></c><c r="N59" s="235"><v>0</v></c><c r="O59" s="235"><v>0</v></c><c r="P59" s="235"><v>0</v></c><c r="Q59" s="235"/><c r="R59" s="59"><v>2757.7087999999999</v></c><c r="S59" s="59"><v>2757.7087999999999</v></c><c r="T59" s="235"><v>0</v></c><c r="U59" s="235"/><c r="V59" s="59"><v>0</v></c><c r="W59" s="235"><v>0</v></c><c r="X59" s="235"><v>0</v></c><c r="Y59" s="235"><v>7978.5322021554339</v></c><c r="Z59" s="235"><v>0</v></c><c r="AA59" s="186"><v>0</v></c><c r="AB59" s="59"><v>7978.5322021554339</v></c><c r="AC59" s="64"><v>10736.241002155433</v></c><c r="AD59" s="187"><v>-5.1588500125690189</v></c></row><row r="60" spans="2:32" s="51" customFormat="1" ht="15.75" x14ac:dyDescent="0.2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 x14ac:dyDescent="0.2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 x14ac:dyDescent="0.25"><c r="B62" s="70" t="str"><f>Translation!A119</f><v>TOTAL</v></c><c r="C62" s="53"><f t="shared" ref="C62:AD62" si="0">SUM(C59:C61)</f><v>0</v></c><c r="D62" s="53"><f t="shared" si="0"/><v>0</v></c><c r="E62" s="53"><f t="shared" si="0"/><v>0</v></c><c r="F62" s="53"><f t="shared" si="0"/><v>0</v></c><c r="G62" s="53"><f t="shared" si="0"/><v>0</v></c><c r="H62" s="53"><f t="shared" si="0"/><v>0</v></c><c r="I62" s="53"><f t="shared" si="0"/><v>0</v></c><c r="J62" s="53"><f t="shared" si="0"/><v>0</v></c><c r="K62" s="53"><f t="shared" si="0"/><v>2197.7087999999999</v></c><c r="L62" s="53"><f t="shared" si="0"/><v>560</v></c><c r="M62" s="53"><f t="shared" si="0"/><v>0</v></c><c r="N62" s="53"><f t="shared" si="0"/><v>0</v></c><c r="O62" s="53"><f t="shared" si="0"/><v>0</v></c><c r="P62" s="53"><f t="shared" si="0"/><v>0</v></c><c r="Q62" s="53"><f t="shared" si="0"/><v>0</v></c><c r="R62" s="53"><f t="shared" si="0"/><v>2757.7087999999999</v></c><c r="S62" s="53"><f t="shared" si="0"/><v>2757.7087999999999</v></c><c r="T62" s="53"><f t="shared" si="0"/><v>0</v></c><c r="U62" s="53"><f t="shared" si="0"/><v>0</v></c><c r="V62" s="53"><f t="shared" si="0"/><v>0</v></c><c r="W62" s="53"><f t="shared" si="0"/><v>0</v></c><c r="X62" s="53"><f t="shared" si="0"/><v>0</v></c><c r="Y62" s="53"><f t="shared" si="0"/><v>7978.5322021554339</v></c><c r="Z62" s="53"><f t="shared" si="0"/><v>0</v></c><c r="AA62" s="53"><f t="shared" si="0"/><v>0</v></c><c r="AB62" s="53"><f t="shared" si="0"/><v>7978.5322021554339</v></c><c r="AC62" s="53"><f t="shared" si="0"/><v>10736.241002155433</v></c><c r="AD62" s="53"><f t="shared" si="0"/><v>-5.1588500125690189</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0" t="str"><f>Translation!A121</f><v>PRODUCTION SECTOR</v></c><c r="C66" s="308" t="str"><f>Translation!A143</f><v>PRIMARY ENERGY SOURCE</v></c><c r="D66" s="309"/><c r="E66" s="309"/><c r="F66" s="309"/><c r="G66" s="309"/><c r="H66" s="309"/><c r="I66" s="309"/><c r="J66" s="309"/><c r="K66" s="309"/><c r="L66" s="309"/><c r="M66" s="309"/><c r="N66" s="309"/><c r="O66" s="309"/><c r="P66" s="309"/><c r="Q66" s="309"/><c r="R66" s="309"/><c r="S66" s="310"/><c r="T66" s="304" t="str"><f>Translation!A128</f><v>Conversion losses from primary to secondary energy</v></c><c r="U66" s="57"/><c r="V66" s="57"/><c r="W66" s="68"/><c r="X66" s="57"/><c r="Y66" s="57"/><c r="Z66" s="57"/><c r="AA66" s="57"/><c r="AB66" s="57"/><c r="AC66" s="57"/><c r="AD66" s="57"/><c r="AE66" s="57"/></row><row r="67" spans="2:31" s="51" customFormat="1" ht="15" customHeight="1" x14ac:dyDescent="0.25"><c r="B67" s="281"/><c r="C67" s="308" t="str"><f>Translation!A99</f><v>Fossil fuels</v></c><c r="D67" s="309"/><c r="E67" s="309"/><c r="F67" s="309"/><c r="G67" s="309"/><c r="H67" s="309"/><c r="I67" s="310"/><c r="J67" s="308" t="str"><f>Translation!A108</f><v>Renewable energy sources</v></c><c r="K67" s="309"/><c r="L67" s="309"/><c r="M67" s="309"/><c r="N67" s="309"/><c r="O67" s="309"/><c r="P67" s="309"/><c r="Q67" s="309"/><c r="R67" s="310"/><c r="S67" s="307" t="str"><f>Translation!A119</f><v>TOTAL</v></c><c r="T67" s="305"/><c r="U67" s="57"/><c r="V67" s="57"/><c r="W67" s="68"/><c r="X67" s="57"/><c r="Y67" s="57"/><c r="Z67" s="57"/><c r="AA67" s="57"/><c r="AB67" s="57"/><c r="AC67" s="57"/><c r="AD67" s="57"/><c r="AE67" s="57"/></row><row r="68" spans="2:31" s="51" customFormat="1" ht="69.75" customHeight="1" x14ac:dyDescent="0.25"><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7"/><c r="T68" s="306"/><c r="U68" s="57"/><c r="V68" s="57"/><c r="W68" s="68"/><c r="X68" s="57"/><c r="Y68" s="57"/><c r="Z68" s="57"/><c r="AA68" s="57"/><c r="AB68" s="57"/><c r="AC68" s="57"/><c r="AD68" s="57"/><c r="AE68" s="57"/></row><row r="69" spans="2:31" s="51" customFormat="1" ht="15.75" x14ac:dyDescent="0.25"><c r="B69" s="184" t="str"><f>Translation!A124</f><v>Electricity</v></c><c r="C69" s="235"><v>0</v></c><c r="D69" s="235"><v>0</v></c><c r="E69" s="235"/><c r="F69" s="235"/><c r="G69" s="235"><v>0</v></c><c r="H69" s="235"><v>0</v></c><c r="I69" s="59"><v>0</v></c><c r="J69" s="185"><v>0</v></c><c r="K69" s="185"><v>2197.7087999999999</v></c><c r="L69" s="185"><v>560</v></c><c r="M69" s="185"><v>0</v></c><c r="N69" s="185"><v>0</v></c><c r="O69" s="235"><v>0</v></c><c r="P69" s="185"><v>0</v></c><c r="Q69" s="185"/><c r="R69" s="59"><v>2757.7087999999999</v></c><c r="S69" s="59"><v>2757.7087999999999</v></c><c r="T69" s="71"><v>0</v></c><c r="U69" s="57"/><c r="V69" s="57"/><c r="W69" s="58"/><c r="X69" s="57"/><c r="Y69" s="57"/><c r="Z69" s="57"/><c r="AA69" s="57"/><c r="AB69" s="57"/><c r="AC69" s="57"/><c r="AD69" s="57"/><c r="AE69" s="57"/></row><row r="70" spans="2:31" s="51" customFormat="1" ht="15.75" x14ac:dyDescent="0.2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 x14ac:dyDescent="0.2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 x14ac:dyDescent="0.25"><c r="B72" s="70" t="str"><f>Translation!A119</f><v>TOTAL</v></c><c r="C72" s="53"><f t="shared" ref="C72:S72" si="1">SUM(C69:C71)</f><v>0</v></c><c r="D72" s="53"><f t="shared" si="1"/><v>0</v></c><c r="E72" s="53"><f t="shared" si="1"/><v>0</v></c><c r="F72" s="53"><f t="shared" si="1"/><v>0</v></c><c r="G72" s="53"><f t="shared" si="1"/><v>0</v></c><c r="H72" s="53"><f t="shared" si="1"/><v>0</v></c><c r="I72" s="53"><f t="shared" si="1"/><v>0</v></c><c r="J72" s="53"><f t="shared" si="1"/><v>0</v></c><c r="K72" s="53"><f t="shared" si="1"/><v>2197.7087999999999</v></c><c r="L72" s="53"><f t="shared" si="1"/><v>560</v></c><c r="M72" s="53"><f t="shared" si="1"/><v>0</v></c><c r="N72" s="53"><f t="shared" si="1"/><v>0</v></c><c r="O72" s="53"><f t="shared" si="1"/><v>0</v></c><c r="P72" s="53"><f t="shared" si="1"/><v>0</v></c><c r="Q72" s="53"><f t="shared" si="1"/><v>0</v></c><c r="R72" s="53"><f t="shared" si="1"/><v>2757.7087999999999</v></c><c r="S72" s="53"><f t="shared" si="1"/><v>2757.7087999999999</v></c><c r="T72" s="71"><f>S72-AC62+AB62</f><v>0</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23" t="str"><f>Translation!A123</f><v>Energy product</v></c><c r="C76" s="282" t="str"><f>Translation!A143</f><v>PRIMARY ENERGY SOURCE</v></c><c r="D76" s="283"/><c r="E76" s="283"/><c r="F76" s="283"/><c r="G76" s="283"/><c r="H76" s="283"/><c r="I76" s="283"/><c r="J76" s="283"/><c r="K76" s="283"/><c r="L76" s="283"/><c r="M76" s="283"/><c r="N76" s="283"/><c r="O76" s="283"/><c r="P76" s="283"/><c r="Q76" s="283"/><c r="R76" s="283"/><c r="S76" s="283"/><c r="T76" s="283"/><c r="U76" s="283"/><c r="V76" s="283"/><c r="W76" s="283"/><c r="X76" s="283"/><c r="Y76" s="284"/></row><row r="77" spans="2:31" s="51" customFormat="1" ht="15" customHeight="1" x14ac:dyDescent="0.25"><c r="B77" s="324"/><c r="C77" s="282" t="str"><f>Translation!A99</f><v>Fossil fuels</v></c><c r="D77" s="283"/><c r="E77" s="283"/><c r="F77" s="283"/><c r="G77" s="283"/><c r="H77" s="283"/><c r="I77" s="284"/><c r="J77" s="282" t="str"><f>Translation!A108</f><v>Renewable energy sources</v></c><c r="K77" s="283"/><c r="L77" s="283"/><c r="M77" s="283"/><c r="N77" s="283"/><c r="O77" s="283"/><c r="P77" s="283"/><c r="Q77" s="283"/><c r="R77" s="284"/><c r="S77" s="301" t="str"><f>Translation!A124</f><v>Electricity</v></c><c r="T77" s="302"/><c r="U77" s="302"/><c r="V77" s="303"/><c r="W77" s="70" t="str"><f>Translation!A125</f><v>Heat</v></c><c r="X77" s="70" t="str"><f>Translation!A126</f><v>Cold</v></c><c r="Y77" s="280" t="str"><f>Translation!A119</f><v>TOTAL</v></c></row><row r="78" spans="2:31" s="51" customFormat="1" ht="46.5" customHeight="1" x14ac:dyDescent="0.25"><c r="B78" s="325"/><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81"/></row><row r="79" spans="2:31" s="51" customFormat="1" ht="15.75" x14ac:dyDescent="0.25"><c r="B79" s="107" t="str"><f>Translation!A119</f><v>TOTAL</v></c><c r="C79" s="186"><f t="shared" ref="C79:H79" si="2">G48+C72</f><v>265.2995433776394</v></c><c r="D79" s="186"><f t="shared" si="2"/><v>3753.3780304060074</v></c><c r="E79" s="186"><f t="shared" si="2"/><v>489.87163231726089</v></c><c r="F79" s="186"><f t="shared" si="2"/><v>640.63703442468318</v></c><c r="G79" s="186"><f t="shared" si="2"/><v>0</v></c><c r="H79" s="186"><f t="shared" si="2"/><v>0</v></c><c r="I79" s="53"><f>SUM(C79:H79)</f><v>5149.1862405255915</v></c><c r="J79" s="186"><f t="shared" ref="J79:O79" si="3">N48+J72</f><v>0</v></c><c r="K79" s="186"><f t="shared" si="3"/><v>2197.7087999999999</v></c><c r="L79" s="186"><f t="shared" si="3"/><v>2187.8964046392534</v></c><c r="M79" s="186"><f t="shared" si="3"/><v>0</v></c><c r="N79" s="186"><f t="shared" si="3"/><v>0</v></c><c r="O79" s="186"><f t="shared" si="3"/><v>1436.850313211447</v></c><c r="P79" s="186"><f>P72</f><v>0</v></c><c r="Q79" s="186"><f>Q72</f><v>0</v></c><c r="R79" s="53"><f>SUM(J79:Q79)</f><v>5822.4555178506998</v></c><c r="S79" s="186"><f>Y62</f><v>7978.5322021554339</v></c><c r="T79" s="186"><f>Z62</f><v>0</v></c><c r="U79" s="186"><f>$C$49+$C$50+$C$51</f><v>0</v></c><c r="V79" s="53"><f>S79-T79-U79</f><v>7978.5322021554339</v></c><c r="W79" s="186"><f>$D$49+$D$50+$D$51</f><v>0</v></c><c r="X79" s="186"><f>$E$49+$E$50+$E$51</f><v>0</v></c><c r="Y79" s="53"><f>I79+R79+V79-W79-X79</f><v>18950.173960531727</v></c></row><row r="80" spans="2:31" s="55" customFormat="1" ht="15" x14ac:dyDescent="0.25"><c r="B80" s="74"/></row><row r="81" spans="1:32" s="55" customFormat="1" ht="15" x14ac:dyDescent="0.25"><c r="B81" s="74"/></row><row r="82" spans="1:32" s="85" customFormat="1" ht="31.5" x14ac:dyDescent="0.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0" t="str"><f>Translation!A121</f><v>PRODUCTION SECTOR</v></c><c r="C83" s="308" t="str"><f>Translation!A143</f><v>PRIMARY ENERGY SOURCE</v></c><c r="D83" s="309"/><c r="E83" s="309"/><c r="F83" s="309"/><c r="G83" s="309"/><c r="H83" s="309"/><c r="I83" s="309"/><c r="J83" s="309"/><c r="K83" s="309"/><c r="L83" s="309"/><c r="M83" s="309"/><c r="N83" s="309"/><c r="O83" s="309"/><c r="P83" s="309"/><c r="Q83" s="309"/><c r="R83" s="309"/><c r="S83" s="310"/><c r="T83" s="68"/><c r="V83" s="57"/><c r="W83" s="57"/><c r="X83" s="68"/><c r="Y83" s="57"/><c r="Z83" s="57"/><c r="AA83" s="57"/><c r="AB83" s="57"/><c r="AC83" s="57"/><c r="AD83" s="57"/><c r="AE83" s="57"/><c r="AF83" s="57"/></row><row r="84" spans="1:32" s="51" customFormat="1" ht="15" customHeight="1" x14ac:dyDescent="0.25"><c r="B84" s="281"/><c r="C84" s="308" t="str"><f>Translation!A99</f><v>Fossil fuels</v></c><c r="D84" s="309"/><c r="E84" s="309"/><c r="F84" s="309"/><c r="G84" s="309"/><c r="H84" s="309"/><c r="I84" s="310"/><c r="J84" s="308" t="str"><f>Translation!A108</f><v>Renewable energy sources</v></c><c r="K84" s="309"/><c r="L84" s="309"/><c r="M84" s="309"/><c r="N84" s="309"/><c r="O84" s="309"/><c r="P84" s="309"/><c r="Q84" s="309"/><c r="R84" s="310"/><c r="S84" s="307" t="str"><f>Translation!A119</f><v>TOTAL</v></c><c r="T84" s="68"/><c r="V84" s="57"/><c r="W84" s="57"/><c r="X84" s="68"/><c r="Y84" s="57"/><c r="Z84" s="57"/><c r="AA84" s="57"/><c r="AB84" s="57"/><c r="AC84" s="57"/><c r="AD84" s="57"/><c r="AE84" s="57"/><c r="AF84" s="57"/></row><row r="85" spans="1:32" s="51" customFormat="1" ht="69.75" customHeight="1" x14ac:dyDescent="0.25"><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7"/><c r="T85" s="68"/><c r="V85" s="57"/><c r="W85" s="57"/><c r="X85" s="68"/><c r="Y85" s="57"/><c r="Z85" s="57"/><c r="AA85" s="57"/><c r="AB85" s="57"/><c r="AC85" s="57"/><c r="AD85" s="57"/><c r="AE85" s="57"/><c r="AF85" s="57"/></row><row r="86" spans="1:32" s="51" customFormat="1" ht="15.75" x14ac:dyDescent="0.25"><c r="B86" s="184" t="str"><f>Translation!A124</f><v>Electricity</v></c><c r="C86" s="188" t="str"><f t="shared" ref="C86:P86" si="4">IF(C69&gt;0,C59/C69,"-")</f><v>-</v></c><c r="D86" s="188" t="str"><f t="shared" si="4"/><v>-</v></c><c r="E86" s="188" t="str"><f t="shared" si="4"/><v>-</v></c><c r="F86" s="188" t="str"><f t="shared" si="4"/><v>-</v></c><c r="G86" s="188" t="str"><f t="shared" si="4"/><v>-</v></c><c r="H86" s="188" t="str"><f t="shared" si="4"/><v>-</v></c><c r="I86" s="67" t="str"><f t="shared" si="4"/><v>-</v></c><c r="J86" s="188" t="str"><f t="shared" si="4"/><v>-</v></c><c r="K86" s="188"><f t="shared" si="4"/><v>1</v></c><c r="L86" s="188"><f t="shared" si="4"/><v>1</v></c><c r="M86" s="188" t="str"><f t="shared" si="4"/><v>-</v></c><c r="N86" s="188" t="str"><f t="shared" si="4"/><v>-</v></c><c r="O86" s="188" t="str"><f t="shared" si="4"/><v>-</v></c><c r="P86" s="188" t="str"><f t="shared" si="4"/><v>-</v></c><c r="Q86" s="188" t="s"><v>522</v></c><c r="R86" s="67"><f t="shared" ref="R86:S88" si="5">IF(R69&gt;0,R59/R69,"-")</f><v>1</v></c><c r="S86" s="67"><f t="shared" si="5"/><v>1</v></c><c r="T86" s="58"/><c r="V86" s="57"/><c r="W86" s="57"/><c r="X86" s="58"/><c r="Y86" s="57"/><c r="Z86" s="57"/><c r="AA86" s="57"/><c r="AB86" s="57"/><c r="AC86" s="57"/><c r="AD86" s="57"/><c r="AE86" s="57"/><c r="AF86" s="57"/></row><row r="87" spans="1:32" s="51" customFormat="1" ht="15.75" x14ac:dyDescent="0.2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 x14ac:dyDescent="0.2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RESULTS OF EMISSION INVENTORY</v></c><c r="C90" s="124"/><c r="D90" s="125"/><c r="E90" s="124"/><c r="F90" s="125"/><c r="G90" s="124"/><c r="H90" s="125"/><c r="I90" s="124"/><c r="J90" s="125"/><c r="K90" s="142"/><c r="L90" s="142"/><c r="M90" s="142"/><c r="N90" s="142"/></row><row r="91" spans="1:32" s="85" customFormat="1" ht="31.5" x14ac:dyDescent="0.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11" t="str"><f>Translation!A56</f><v>DEMAND SECTOR</v></c><c r="C92" s="285" t="str"><f>Translation!A94</f><v>ENERGY FOR FINAL USE</v></c><c r="D92" s="286"/><c r="E92" s="286"/><c r="F92" s="286"/><c r="G92" s="286"/><c r="H92" s="286"/><c r="I92" s="286"/><c r="J92" s="286"/><c r="K92" s="286"/><c r="L92" s="286"/><c r="M92" s="286"/><c r="N92" s="286"/><c r="O92" s="286"/><c r="P92" s="286"/><c r="Q92" s="286"/><c r="R92" s="286"/><c r="S92" s="286"/><c r="T92" s="286"/><c r="U92" s="287"/></row><row r="93" spans="1:32" s="51" customFormat="1" ht="18" customHeight="1" x14ac:dyDescent="0.25"><c r="B93" s="312"/><c r="C93" s="285" t="str"><f>Translation!A95</f><v>Centralized energy services</v></c><c r="D93" s="286"/><c r="E93" s="286"/><c r="F93" s="287"/><c r="G93" s="285" t="str"><f>Translation!A99</f><v>Fossil fuels</v></c><c r="H93" s="286"/><c r="I93" s="286"/><c r="J93" s="286"/><c r="K93" s="286"/><c r="L93" s="286"/><c r="M93" s="287"/><c r="N93" s="285" t="str"><f>Translation!A106</f><v>Renewable energy sources (excluding electricity and heat sold to public networks)</v></c><c r="O93" s="286"/><c r="P93" s="286"/><c r="Q93" s="286"/><c r="R93" s="286"/><c r="S93" s="286"/><c r="T93" s="287"/><c r="U93" s="294" t="str"><f>Translation!A119</f><v>TOTAL</v></c></row><row r="94" spans="1:32" s="51" customFormat="1" ht="67.5" customHeight="1" x14ac:dyDescent="0.25"><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96"/></row><row r="95" spans="1:32" s="21" customFormat="1" ht="15.75" x14ac:dyDescent="0.25"><c r="A95" s="22"/><c r="B95" s="66" t="str"><f>Translation!A60</f><v>RESIDENTIAL</v></c><c r="C95" s="64"><f>SUM(C96:C104)</f><v>4146.0492949961517</v></c><c r="D95" s="64"><f>SUM(D96:D104)</f><v>0</v></c><c r="E95" s="64"><f>SUM(E96:E104)</f><v>0</v></c><c r="F95" s="64"><f t="shared" ref="F95:F126" si="8">SUM(C95:E95)</f><v>4146.0492949961517</v></c><c r="G95" s="64"><f t="shared" ref="G95:L95" si="9">SUM(G96:G104)</f><v>0</v></c><c r="H95" s="64"><f t="shared" si="9"/><v>662.97765935071573</v></c><c r="I95" s="64"><f t="shared" si="9"/><v>0</v></c><c r="J95" s="64"><f t="shared" si="9"/><v>143.06862361318889</v></c><c r="K95" s="64"><f t="shared" si="9"/><v>0</v></c><c r="L95" s="64"><f t="shared" si="9"/><v>0</v></c><c r="M95" s="64"><f t="shared" ref="M95:M126" si="10">SUM(G95:L95)</f><v>806.04628296390456</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4952.0955779600563</v></c></row><row r="96" spans="1:32" s="21" customFormat="1" ht="15.75" x14ac:dyDescent="0.25"><c r="A96" s="22"/><c r="B96" s="182" t="str"><f>Translation!A61</f><v>Hot water</v></c><c r="C96" s="185"><f t="shared" ref="C96:C104" si="14">IF(AND(C$48&gt;0,($S$133+$V$143)&gt;0), ($S$133+$V$143)/C$48,0)*C18</f><v>493.10652622565243</v></c><c r="D96" s="185"><f t="shared" ref="D96:D104" si="15">IF(AND(D$48&gt;0,$S$134&gt;0), ($S$134)/D$48,0)*D18</f><v>0</v></c><c r="E96" s="185"><f t="shared" ref="E96:E104" si="16">IF(AND(E$48&gt;0,$S$135&gt;0), ($S$135)/E$48,0)*E18</f><v>0</v></c><c r="F96" s="64"><f t="shared" si="8"/><v>493.10652622565243</v></c><c r="G96" s="185"><f>'CO2 factors'!C$7*G18</f><v>0</v></c><c r="H96" s="185"><f>'CO2 factors'!D$7*H18</f><v>111.22077095575297</v></c><c r="I96" s="185"><f>'CO2 factors'!E$7*I18</f><v>0</v></c><c r="J96" s="185"><f>'CO2 factors'!F$7*J18</f><v>0</v></c><c r="K96" s="185"><f>'CO2 factors'!G$7*K18</f><v>0</v></c><c r="L96" s="185"><f>'CO2 factors'!H$7*L18</f><v>0</v></c><c r="M96" s="64"><f t="shared" si="10"/><v>111.22077095575297</v></c><c r="N96" s="185"><f>'CO2 factors'!J$7*N18</f><v>0</v></c><c r="O96" s="185"><f>'CO2 factors'!K$7*O18</f><v>0</v></c><c r="P96" s="185"><f>'CO2 factors'!L$7*P18</f><v>0</v></c><c r="Q96" s="185"><f>'CO2 factors'!M$7*Q18</f><v>0</v></c><c r="R96" s="185"><f>'CO2 factors'!N$7*R18</f><v>0</v></c><c r="S96" s="185"><f>'CO2 factors'!O$7*S18</f><v>0</v></c><c r="T96" s="64"><f t="shared" si="12"/><v>0</v></c><c r="U96" s="64"><f t="shared" si="13"/><v>604.32729718140536</v></c></row><row r="97" spans="1:21" s="21" customFormat="1" ht="15.75" x14ac:dyDescent="0.25"><c r="A97" s="22"/><c r="B97" s="182" t="str"><f>Translation!A62</f><v>Heating and cooling</v></c><c r="C97" s="185"><f t="shared" si="14"/><v>1779.5595527861365</v></c><c r="D97" s="185"><f t="shared" si="15"/><v>0</v></c><c r="E97" s="185"><f t="shared" si="16"/><v>0</v></c><c r="F97" s="64"><f t="shared" si="8"/><v>1779.5595527861365</v></c><c r="G97" s="185"><f>'CO2 factors'!C$7*G19</f><v>0</v></c><c r="H97" s="185"><f>'CO2 factors'!D$7*H19</f><v>551.75688839496274</v></c><c r="I97" s="185"><f>'CO2 factors'!E$7*I19</f><v>0</v></c><c r="J97" s="185"><f>'CO2 factors'!F$7*J19</f><v>79.487070819552414</v></c><c r="K97" s="185"><f>'CO2 factors'!G$7*K19</f><v>0</v></c><c r="L97" s="185"><f>'CO2 factors'!H$7*L19</f><v>0</v></c><c r="M97" s="64"><f t="shared" si="10"/><v>631.24395921451514</v></c><c r="N97" s="185"><f>'CO2 factors'!J$7*N19</f><v>0</v></c><c r="O97" s="185"><f>'CO2 factors'!K$7*O19</f><v>0</v></c><c r="P97" s="185"><f>'CO2 factors'!L$7*P19</f><v>0</v></c><c r="Q97" s="185"><f>'CO2 factors'!M$7*Q19</f><v>0</v></c><c r="R97" s="185"><f>'CO2 factors'!N$7*R19</f><v>0</v></c><c r="S97" s="185"><f>'CO2 factors'!O$7*S19</f><v>0</v></c><c r="T97" s="64"><f t="shared" si="12"/><v>0</v></c><c r="U97" s="64"><f t="shared" si="13"/><v>2410.8035120006516</v></c></row><row r="98" spans="1:21" s="21" customFormat="1" ht="15.75" x14ac:dyDescent="0.25"><c r="A98" s="22"/><c r="B98" s="182" t="str"><f>Translation!A63</f><v>Lighting</v></c><c r="C98" s="185"><f t="shared" si="14"/><v>471.75291523074236</v></c><c r="D98" s="185"><f t="shared" si="15"/><v>0</v></c><c r="E98" s="185"><f t="shared" si="16"/><v>0</v></c><c r="F98" s="64"><f t="shared" si="8"/><v>471.75291523074236</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471.75291523074236</v></c></row><row r="99" spans="1:21" s="21" customFormat="1" ht="15.75" x14ac:dyDescent="0.25"><c r="A99" s="22"/><c r="B99" s="182" t="str"><f>Translation!A64</f><v>Cooking</v></c><c r="C99" s="185"><f t="shared" si="14"/><v>376.83461171177976</v></c><c r="D99" s="185"><f t="shared" si="15"/><v>0</v></c><c r="E99" s="185"><f t="shared" si="16"/><v>0</v></c><c r="F99" s="64"><f t="shared" si="8"/><v>376.83461171177976</v></c><c r="G99" s="185"><f>'CO2 factors'!C$7*G21</f><v>0</v></c><c r="H99" s="185"><f>'CO2 factors'!D$7*H21</f><v>0</v></c><c r="I99" s="185"><f>'CO2 factors'!E$7*I21</f><v>0</v></c><c r="J99" s="185"><f>'CO2 factors'!F$7*J21</f><v>63.581552793636462</v></c><c r="K99" s="185"><f>'CO2 factors'!G$7*K21</f><v>0</v></c><c r="L99" s="185"><f>'CO2 factors'!H$7*L21</f><v>0</v></c><c r="M99" s="64"><f t="shared" si="10"/><v>63.581552793636462</v></c><c r="N99" s="185"><f>'CO2 factors'!J$7*N21</f><v>0</v></c><c r="O99" s="185"><f>'CO2 factors'!K$7*O21</f><v>0</v></c><c r="P99" s="185"><f>'CO2 factors'!L$7*P21</f><v>0</v></c><c r="Q99" s="185"><f>'CO2 factors'!M$7*Q21</f><v>0</v></c><c r="R99" s="185"><f>'CO2 factors'!N$7*R21</f><v>0</v></c><c r="S99" s="185"><f>'CO2 factors'!O$7*S21</f><v>0</v></c><c r="T99" s="64"><f t="shared" si="12"/><v>0</v></c><c r="U99" s="64"><f t="shared" si="13"/><v>440.41616450541619</v></c></row><row r="100" spans="1:21" s="21" customFormat="1" ht="15.75" x14ac:dyDescent="0.25"><c r="A100" s="22"/><c r="B100" s="182" t="str"><f>Translation!A65</f><v>Refrigerator and freezers</v></c><c r="C100" s="185"><f t="shared" si="14"/><v>528.89068310425239</v></c><c r="D100" s="185"><f t="shared" si="15"/><v>0</v></c><c r="E100" s="185"><f t="shared" si="16"/><v>0</v></c><c r="F100" s="64"><f t="shared" si="8"/><v>528.89068310425239</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528.89068310425239</v></c></row><row r="101" spans="1:21" s="21" customFormat="1" ht="15.75" x14ac:dyDescent="0.25"><c r="A101" s="22"/><c r="B101" s="182" t="str"><f>Translation!A66</f><v>Laundry machines and dryers</v></c><c r="C101" s="185"><f t="shared" si="14"/><v>32.189039702037817</v></c><c r="D101" s="185"><f t="shared" si="15"/><v>0</v></c><c r="E101" s="185"><f t="shared" si="16"/><v>0</v></c><c r="F101" s="64"><f t="shared" si="8"/><v>32.189039702037817</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32.189039702037817</v></c></row><row r="102" spans="1:21" s="21" customFormat="1" ht="15.75" x14ac:dyDescent="0.25"><c r="A102" s="22"/><c r="B102" s="182" t="str"><f>Translation!A67</f><v>Dish washing</v></c><c r="C102" s="185"><f t="shared" si="14"/><v>45.064655582852971</v></c><c r="D102" s="185"><f t="shared" si="15"/><v>0</v></c><c r="E102" s="185"><f t="shared" si="16"/><v>0</v></c><c r="F102" s="64"><f t="shared" si="8"/><v>45.064655582852971</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45.064655582852971</v></c></row><row r="103" spans="1:21" s="21" customFormat="1" ht="15.75" x14ac:dyDescent="0.25"><c r="A103" s="22"/><c r="B103" s="182" t="str"><f>Translation!A68</f><v>Tv sets</v></c><c r="C103" s="185"><f t="shared" si="14"/><v>41.870512412419963</v></c><c r="D103" s="185"><f t="shared" si="15"/><v>0</v></c><c r="E103" s="185"><f t="shared" si="16"/><v>0</v></c><c r="F103" s="64"><f t="shared" si="8"/><v>41.870512412419963</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41.870512412419963</v></c></row><row r="104" spans="1:21" s="21" customFormat="1" ht="15.75" x14ac:dyDescent="0.25"><c r="A104" s="22"/><c r="B104" s="182" t="str"><f>Translation!A69</f><v>Other electric appliances</v></c><c r="C104" s="185"><f t="shared" si="14"/><v>376.7807982402777</v></c><c r="D104" s="185"><f t="shared" si="15"/><v>0</v></c><c r="E104" s="185"><f t="shared" si="16"/><v>0</v></c><c r="F104" s="64"><f t="shared" si="8"/><v>376.7807982402777</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376.7807982402777</v></c></row><row r="105" spans="1:21" s="21" customFormat="1" ht="15.75" x14ac:dyDescent="0.25"><c r="A105" s="22"/><c r="B105" s="66" t="str"><f>Translation!A70</f><v>PRIMARY SECTOR</v></c><c r="C105" s="64"><f>SUM(C106:C107)</f><v>354.03465862503708</v></c><c r="D105" s="64"><f>SUM(D106:D107)</f><v>0</v></c><c r="E105" s="64"><f>SUM(E106:E107)</f><v>0</v></c><c r="F105" s="64"><f t="shared" si="8"/><v>354.03465862503708</v></c><c r="G105" s="64"><f t="shared" ref="G105:L105" si="17">SUM(G106:G107)</f><v>0</v></c><c r="H105" s="64"><f t="shared" si="17"/><v>20.051370313784133</v></c><c r="I105" s="64"><f t="shared" si="17"/><v>0</v></c><c r="J105" s="64"><f t="shared" si="17"/><v>0</v></c><c r="K105" s="64"><f t="shared" si="17"/><v>0</v></c><c r="L105" s="64"><f t="shared" si="17"/><v>0</v></c><c r="M105" s="64"><f t="shared" si="10"/><v>20.051370313784133</v></c><c r="N105" s="64"><f t="shared" ref="N105:S105" si="18">SUM(N106:N107)</f><v>0</v></c><c r="O105" s="64"><f t="shared" si="18"/><v>0</v></c><c r="P105" s="64"><f t="shared" si="18"/><v>0</v></c><c r="Q105" s="64"><f t="shared" si="18"/><v>0</v></c><c r="R105" s="64"><f t="shared" si="18"/><v>0</v></c><c r="S105" s="64"><f t="shared" si="18"/><v>0</v></c><c r="T105" s="64"><f t="shared" si="12"/><v>0</v></c><c r="U105" s="64"><f t="shared" si="13"/><v>374.08602893882119</v></c></row><row r="106" spans="1:21" s="21" customFormat="1" ht="15.75" x14ac:dyDescent="0.25"><c r="A106" s="22"/><c r="B106" s="183" t="str"><f>Translation!A71</f><v>Agriculture, forestry and fishing</v></c><c r="C106" s="185"><f>IF(AND(C$48&gt;0,($S$133+$V$143)&gt;0), ($S$133+$V$143)/C$48,0)*C28</f><v>354.03465862503708</v></c><c r="D106" s="185"><f>IF(AND(D$48&gt;0,$S$134&gt;0), ($S$134)/D$48,0)*D28</f><v>0</v></c><c r="E106" s="185"><f>IF(AND(E$48&gt;0,$S$135&gt;0), ($S$135)/E$48,0)*E28</f><v>0</v></c><c r="F106" s="64"><f t="shared" si="8"/><v>354.03465862503708</v></c><c r="G106" s="185"><f>'CO2 factors'!C$7*G28</f><v>0</v></c><c r="H106" s="185"><f>'CO2 factors'!D$7*H28</f><v>20.051370313784133</v></c><c r="I106" s="185"><f>'CO2 factors'!E$7*I28</f><v>0</v></c><c r="J106" s="185"><f>'CO2 factors'!F$7*J28</f><v>0</v></c><c r="K106" s="185"><f>'CO2 factors'!G$7*K28</f><v>0</v></c><c r="L106" s="185"><f>'CO2 factors'!H$7*L28</f><v>0</v></c><c r="M106" s="64"><f t="shared" si="10"/><v>20.051370313784133</v></c><c r="N106" s="185"><f>'CO2 factors'!J$7*N28</f><v>0</v></c><c r="O106" s="185"><f>'CO2 factors'!K$7*O28</f><v>0</v></c><c r="P106" s="185"><f>'CO2 factors'!L$7*P28</f><v>0</v></c><c r="Q106" s="185"><f>'CO2 factors'!M$7*Q28</f><v>0</v></c><c r="R106" s="185"><f>'CO2 factors'!N$7*R28</f><v>0</v></c><c r="S106" s="185"><f>'CO2 factors'!O$7*S28</f><v>0</v></c><c r="T106" s="64"><f t="shared" si="12"/><v>0</v></c><c r="U106" s="64"><f t="shared" si="13"/><v>374.08602893882119</v></c></row><row r="107" spans="1:21" s="21" customFormat="1" ht="15.75" x14ac:dyDescent="0.2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 x14ac:dyDescent="0.25"><c r="A108" s="22"/><c r="B108" s="61" t="str"><f>Translation!A73</f><v>SECONDARY SECTOR</v></c><c r="C108" s="64"><f>SUM(C109:C111)</f><v>517.80329420358578</v></c><c r="D108" s="64"><f>SUM(D109:D111)</f><v>0</v></c><c r="E108" s="64"><f>SUM(E109:E111)</f><v>0</v></c><c r="F108" s="64"><f t="shared" si="8"/><v>517.80329420358578</v></c><c r="G108" s="64"><f t="shared" ref="G108:L108" si="19">SUM(G109:G111)</f><v>74.018572602361402</v></c><c r="H108" s="64"><f t="shared" si="19"/><v>74.037107227994653</v></c><c r="I108" s="64"><f t="shared" si="19"/><v>0</v></c><c r="J108" s="64"><f t="shared" si="19"/><v>4.4779929524971065</v></c><c r="K108" s="64"><f t="shared" si="19"/><v>0</v></c><c r="L108" s="64"><f t="shared" si="19"/><v>0</v></c><c r="M108" s="64"><f t="shared" si="10"/><v>152.53367278285316</v></c><c r="N108" s="64"><f t="shared" ref="N108:S108" si="20">SUM(N109:N111)</f><v>0</v></c><c r="O108" s="64"><f t="shared" si="20"/><v>0</v></c><c r="P108" s="64"><f t="shared" si="20"/><v>0</v></c><c r="Q108" s="64"><f t="shared" si="20"/><v>0</v></c><c r="R108" s="64"><f t="shared" si="20"/><v>0</v></c><c r="S108" s="64"><f t="shared" si="20"/><v>0</v></c><c r="T108" s="64"><f t="shared" si="12"/><v>0</v></c><c r="U108" s="64"><f t="shared" si="13"/><v>670.33696698643894</v></c></row><row r="109" spans="1:21" s="21" customFormat="1" ht="15.75" x14ac:dyDescent="0.25"><c r="A109" s="22"/><c r="B109" s="183" t="str"><f>Translation!A74</f><v>Manufacturing</v></c><c r="C109" s="185"><f>IF(AND(C$48&gt;0,($S$133+$V$143)&gt;0), ($S$133+$V$143)/C$48,0)*C31</f><v>202.61868034053359</v></c><c r="D109" s="185"><f>IF(AND(D$48&gt;0,$S$134&gt;0), ($S$134)/D$48,0)*D31</f><v>0</v></c><c r="E109" s="185"><f>IF(AND(E$48&gt;0,$S$135&gt;0), ($S$135)/E$48,0)*E31</f><v>0</v></c><c r="F109" s="64"><f t="shared" si="8"/><v>202.61868034053359</v></c><c r="G109" s="185"><f>'CO2 factors'!C$7*G31</f><v>37.009286301180701</v></c><c r="H109" s="185"><f>'CO2 factors'!D$7*H31</f><v>37.018553613997327</v></c><c r="I109" s="185"><f>'CO2 factors'!E$7*I31</f><v>0</v></c><c r="J109" s="185"><f>'CO2 factors'!F$7*J31</f><v>4.4779929524971065</v></c><c r="K109" s="185"><f>'CO2 factors'!G$7*K31</f><v>0</v></c><c r="L109" s="185"><f>'CO2 factors'!H$7*L31</f><v>0</v></c><c r="M109" s="64"><f t="shared" si="10"/><v>78.505832867675124</v></c><c r="N109" s="185"><f>'CO2 factors'!J$7*N31</f><v>0</v></c><c r="O109" s="185"><f>'CO2 factors'!K$7*O31</f><v>0</v></c><c r="P109" s="185"><f>'CO2 factors'!L$7*P31</f><v>0</v></c><c r="Q109" s="185"><f>'CO2 factors'!M$7*Q31</f><v>0</v></c><c r="R109" s="185"><f>'CO2 factors'!N$7*R31</f><v>0</v></c><c r="S109" s="185"><f>'CO2 factors'!O$7*S31</f><v>0</v></c><c r="T109" s="64"><f t="shared" si="12"/><v>0</v></c><c r="U109" s="64"><f t="shared" si="13"/><v>281.12451320820873</v></c></row><row r="110" spans="1:21" s="21" customFormat="1" ht="30" x14ac:dyDescent="0.25"><c r="A110" s="22"/><c r="B110" s="183" t="str"><f>Translation!A75</f><v>Water supply, sewerage, waste management and remediation activities</v></c><c r="C110" s="185"><f>IF(AND(C$48&gt;0,($S$133+$V$143)&gt;0), ($S$133+$V$143)/C$48,0)*C32</f><v>112.56593352251861</v></c><c r="D110" s="185"><f>IF(AND(D$48&gt;0,$S$134&gt;0), ($S$134)/D$48,0)*D32</f><v>0</v></c><c r="E110" s="185"><f>IF(AND(E$48&gt;0,$S$135&gt;0), ($S$135)/E$48,0)*E32</f><v>0</v></c><c r="F110" s="64"><f t="shared" si="8"/><v>112.56593352251861</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112.56593352251861</v></c></row><row r="111" spans="1:21" s="21" customFormat="1" ht="15.75" x14ac:dyDescent="0.25"><c r="A111" s="22"/><c r="B111" s="183" t="str"><f>Translation!A76</f><v>Construction</v></c><c r="C111" s="185"><f>IF(AND(C$48&gt;0,($S$133+$V$143)&gt;0), ($S$133+$V$143)/C$48,0)*C33</f><v>202.61868034053359</v></c><c r="D111" s="185"><f>IF(AND(D$48&gt;0,$S$134&gt;0), ($S$134)/D$48,0)*D33</f><v>0</v></c><c r="E111" s="185"><f>IF(AND(E$48&gt;0,$S$135&gt;0), ($S$135)/E$48,0)*E33</f><v>0</v></c><c r="F111" s="64"><f t="shared" si="8"/><v>202.61868034053359</v></c><c r="G111" s="75"><f>'CO2 factors'!C$7*G33</f><v>37.009286301180701</v></c><c r="H111" s="75"><f>'CO2 factors'!D$7*H33</f><v>37.018553613997327</v></c><c r="I111" s="75"><f>'CO2 factors'!E$7*I33</f><v>0</v></c><c r="J111" s="75"><f>'CO2 factors'!F$7*J33</f><v>0</v></c><c r="K111" s="75"><f>'CO2 factors'!G$7*K33</f><v>0</v></c><c r="L111" s="75"><f>'CO2 factors'!H$7*L33</f><v>0</v></c><c r="M111" s="64"><f t="shared" si="10"/><v>74.027839915178021</v></c><c r="N111" s="75"><f>'CO2 factors'!J$7*N33</f><v>0</v></c><c r="O111" s="75"><f>'CO2 factors'!K$7*O33</f><v>0</v></c><c r="P111" s="75"><f>'CO2 factors'!L$7*P33</f><v>0</v></c><c r="Q111" s="75"><f>'CO2 factors'!M$7*Q33</f><v>0</v></c><c r="R111" s="75"><f>'CO2 factors'!N$7*R33</f><v>0</v></c><c r="S111" s="75"><f>'CO2 factors'!O$7*S33</f><v>0</v></c><c r="T111" s="64"><f t="shared" si="12"/><v>0</v></c><c r="U111" s="64"><f t="shared" si="13"/><v>276.64652025571161</v></c></row><row r="112" spans="1:21" s="21" customFormat="1" ht="15.75" x14ac:dyDescent="0.25"><c r="A112" s="22"/><c r="B112" s="61" t="str"><f>Translation!A77</f><v>TERTIARY SECTOR</v></c><c r="C112" s="64"><f>SUM(C113:C120)</f><v>4030.2270885465168</v></c><c r="D112" s="64"><f>SUM(D113:D120)</f><v>0</v></c><c r="E112" s="64"><f>SUM(E113:E120)</f><v>0</v></c><c r="F112" s="64"><f t="shared" si="8"/><v>4030.2270885465168</v></c><c r="G112" s="64"><f t="shared" ref="G112:L112" si="21">SUM(G113:G120)</f><v>0</v></c><c r="H112" s="64"><f t="shared" si="21"/><v>139.95613135263059</v></c><c r="I112" s="64"><f t="shared" si="21"/><v>0</v></c><c r="J112" s="64"><f t="shared" si="21"/><v>6.2062716962379456</v></c><c r="K112" s="64"><f t="shared" si="21"/><v>0</v></c><c r="L112" s="64"><f t="shared" si="21"/><v>0</v></c><c r="M112" s="64"><f t="shared" si="10"/><v>146.16240304886853</v></c><c r="N112" s="64"><f t="shared" ref="N112:S112" si="22">SUM(N113:N120)</f><v>0</v></c><c r="O112" s="64"><f t="shared" si="22"/><v>0</v></c><c r="P112" s="64"><f t="shared" si="22"/><v>0</v></c><c r="Q112" s="64"><f t="shared" si="22"/><v>0</v></c><c r="R112" s="64"><f t="shared" si="22"/><v>0</v></c><c r="S112" s="64"><f t="shared" si="22"/><v>0</v></c><c r="T112" s="64"><f t="shared" si="12"/><v>0</v></c><c r="U112" s="64"><f t="shared" si="13"/><v>4176.3894915953852</v></c></row><row r="113" spans="1:23" s="21" customFormat="1" ht="30" x14ac:dyDescent="0.25"><c r="A113" s="22"/><c r="B113" s="183" t="str"><f>Translation!A78</f><v xml:space="preserve">Wholesale and retail trade; repair of motor vehicles and motorcycles </v></c><c r="C113" s="185"><f t="shared" ref="C113:C120" si="23">IF(AND(C$48&gt;0,($S$133+$V$143)&gt;0), ($S$133+$V$143)/C$48,0)*C35</f><v>997.28911851959811</v></c><c r="D113" s="185"><f t="shared" ref="D113:D120" si="24">IF(AND(D$48&gt;0,$S$134&gt;0), ($S$134)/D$48,0)*D35</f><v>0</v></c><c r="E113" s="185"><f t="shared" ref="E113:E120" si="25">IF(AND(E$48&gt;0,$S$135&gt;0), ($S$135)/E$48,0)*E35</f><v>0</v></c><c r="F113" s="64"><f t="shared" si="8"/><v>997.28911851959811</v></c><c r="G113" s="185"><f>'CO2 factors'!C$7*G35</f><v>0</v></c><c r="H113" s="185"><f>'CO2 factors'!D$7*H35</f><v>35.263818917337851</v></c><c r="I113" s="185"><f>'CO2 factors'!E$7*I35</f><v>0</v></c><c r="J113" s="185"><f>'CO2 factors'!F$7*J35</f><v>0</v></c><c r="K113" s="185"><f>'CO2 factors'!G$7*K35</f><v>0</v></c><c r="L113" s="185"><f>'CO2 factors'!H$7*L35</f><v>0</v></c><c r="M113" s="64"><f t="shared" si="10"/><v>35.263818917337851</v></c><c r="N113" s="185"><f>'CO2 factors'!J$7*N35</f><v>0</v></c><c r="O113" s="185"><f>'CO2 factors'!K$7*O35</f><v>0</v></c><c r="P113" s="185"><f>'CO2 factors'!L$7*P35</f><v>0</v></c><c r="Q113" s="185"><f>'CO2 factors'!M$7*Q35</f><v>0</v></c><c r="R113" s="185"><f>'CO2 factors'!N$7*R35</f><v>0</v></c><c r="S113" s="185"><f>'CO2 factors'!O$7*S35</f><v>0</v></c><c r="T113" s="64"><f t="shared" si="12"/><v>0</v></c><c r="U113" s="64"><f t="shared" si="13"/><v>1032.552937436936</v></c></row><row r="114" spans="1:23" s="21" customFormat="1" ht="15.75" x14ac:dyDescent="0.25"><c r="A114" s="22"/><c r="B114" s="183" t="str"><f>Translation!A79</f><v>Accommodation and food service activities</v></c><c r="C114" s="185"><f t="shared" si="23"/><v>1566.7110592683184</v></c><c r="D114" s="185"><f t="shared" si="24"/><v>0</v></c><c r="E114" s="185"><f t="shared" si="25"/><v>0</v></c><c r="F114" s="64"><f t="shared" si="8"/><v>1566.7110592683184</v></c><c r="G114" s="185"><f>'CO2 factors'!C$7*G36</f><v>0</v></c><c r="H114" s="185"><f>'CO2 factors'!D$7*H36</f><v>79.227353716173241</v></c><c r="I114" s="185"><f>'CO2 factors'!E$7*I36</f><v>0</v></c><c r="J114" s="185"><f>'CO2 factors'!F$7*J36</f><v>6.2062716962379456</v></c><c r="K114" s="185"><f>'CO2 factors'!G$7*K36</f><v>0</v></c><c r="L114" s="185"><f>'CO2 factors'!H$7*L36</f><v>0</v></c><c r="M114" s="64"><f t="shared" si="10"/><v>85.433625412411189</v></c><c r="N114" s="185"><f>'CO2 factors'!J$7*N36</f><v>0</v></c><c r="O114" s="185"><f>'CO2 factors'!K$7*O36</f><v>0</v></c><c r="P114" s="185"><f>'CO2 factors'!L$7*P36</f><v>0</v></c><c r="Q114" s="185"><f>'CO2 factors'!M$7*Q36</f><v>0</v></c><c r="R114" s="185"><f>'CO2 factors'!N$7*R36</f><v>0</v></c><c r="S114" s="185"><f>'CO2 factors'!O$7*S36</f><v>0</v></c><c r="T114" s="64"><f t="shared" si="12"/><v>0</v></c><c r="U114" s="64"><f t="shared" si="13"/><v>1652.1446846807296</v></c></row><row r="115" spans="1:23" s="21" customFormat="1" ht="15.75" x14ac:dyDescent="0.25"><c r="A115" s="22"/><c r="B115" s="183" t="str"><f>Translation!A80</f><v>General public administration and social security</v></c><c r="C115" s="185"><f t="shared" si="23"/><v>225.0569747994781</v></c><c r="D115" s="185"><f t="shared" si="24"/><v>0</v></c><c r="E115" s="185"><f t="shared" si="25"/><v>0</v></c><c r="F115" s="64"><f t="shared" si="8"/><v>225.0569747994781</v></c><c r="G115" s="185"><f>'CO2 factors'!C$7*G37</f><v>0</v></c><c r="H115" s="185"><f>'CO2 factors'!D$7*H37</f><v>5.7909083057080402</v></c><c r="I115" s="185"><f>'CO2 factors'!E$7*I37</f><v>0</v></c><c r="J115" s="185"><f>'CO2 factors'!F$7*J37</f><v>0</v></c><c r="K115" s="185"><f>'CO2 factors'!G$7*K37</f><v>0</v></c><c r="L115" s="185"><f>'CO2 factors'!H$7*L37</f><v>0</v></c><c r="M115" s="64"><f t="shared" si="10"/><v>5.7909083057080402</v></c><c r="N115" s="185"><f>'CO2 factors'!J$7*N37</f><v>0</v></c><c r="O115" s="185"><f>'CO2 factors'!K$7*O37</f><v>0</v></c><c r="P115" s="185"><f>'CO2 factors'!L$7*P37</f><v>0</v></c><c r="Q115" s="185"><f>'CO2 factors'!M$7*Q37</f><v>0</v></c><c r="R115" s="185"><f>'CO2 factors'!N$7*R37</f><v>0</v></c><c r="S115" s="185"><f>'CO2 factors'!O$7*S37</f><v>0</v></c><c r="T115" s="64"><f t="shared" si="12"/><v>0</v></c><c r="U115" s="64"><f t="shared" si="13"/><v>230.84788310518613</v></c></row><row r="116" spans="1:23" s="21" customFormat="1" ht="15.75" x14ac:dyDescent="0.2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 x14ac:dyDescent="0.25"><c r="A117" s="22"/><c r="B117" s="183" t="str"><f>Translation!A82</f><v>Education</v></c><c r="C117" s="185"><f t="shared" si="23"/><v>114.16131791798205</v></c><c r="D117" s="185"><f t="shared" si="24"/><v>0</v></c><c r="E117" s="185"><f t="shared" si="25"/><v>0</v></c><c r="F117" s="64"><f t="shared" si="8"/><v>114.16131791798205</v></c><c r="G117" s="185"><f>'CO2 factors'!C$7*G39</f><v>0</v></c><c r="H117" s="185"><f>'CO2 factors'!D$7*H39</f><v>24.715152221950849</v></c><c r="I117" s="185"><f>'CO2 factors'!E$7*I39</f><v>0</v></c><c r="J117" s="185"><f>'CO2 factors'!F$7*J39</f><v>0</v></c><c r="K117" s="185"><f>'CO2 factors'!G$7*K39</f><v>0</v></c><c r="L117" s="185"><f>'CO2 factors'!H$7*L39</f><v>0</v></c><c r="M117" s="64"><f t="shared" si="10"/><v>24.715152221950849</v></c><c r="N117" s="185"><f>'CO2 factors'!J$7*N39</f><v>0</v></c><c r="O117" s="185"><f>'CO2 factors'!K$7*O39</f><v>0</v></c><c r="P117" s="185"><f>'CO2 factors'!L$7*P39</f><v>0</v></c><c r="Q117" s="185"><f>'CO2 factors'!M$7*Q39</f><v>0</v></c><c r="R117" s="185"><f>'CO2 factors'!N$7*R39</f><v>0</v></c><c r="S117" s="185"><f>'CO2 factors'!O$7*S39</f><v>0</v></c><c r="T117" s="64"><f t="shared" si="12"/><v>0</v></c><c r="U117" s="64"><f t="shared" si="13"/><v>138.87647013993291</v></c></row><row r="118" spans="1:23" s="21" customFormat="1" ht="15.75" x14ac:dyDescent="0.25"><c r="A118" s="22"/><c r="B118" s="183" t="str"><f>Translation!A83</f><v>Human health and social work activities</v></c><c r="C118" s="185"><f t="shared" si="23"/><v>-0.83042877027334461</v></c><c r="D118" s="185"><f t="shared" si="24"/><v>0</v></c><c r="E118" s="185"><f t="shared" si="25"/><v>0</v></c><c r="F118" s="64"><f t="shared" si="8"/><v>-0.83042877027334461</v></c><c r="G118" s="185"><f>'CO2 factors'!C$7*G40</f><v>0</v></c><c r="H118" s="185"><f>'CO2 factors'!D$7*H40</f><v>-4.9361130993231317</v></c><c r="I118" s="185"><f>'CO2 factors'!E$7*I40</f><v>0</v></c><c r="J118" s="185"><f>'CO2 factors'!F$7*J40</f><v>0</v></c><c r="K118" s="185"><f>'CO2 factors'!G$7*K40</f><v>0</v></c><c r="L118" s="185"><f>'CO2 factors'!H$7*L40</f><v>0</v></c><c r="M118" s="64"><f t="shared" si="10"/><v>-4.9361130993231317</v></c><c r="N118" s="185"><f>'CO2 factors'!J$7*N40</f><v>0</v></c><c r="O118" s="185"><f>'CO2 factors'!K$7*O40</f><v>0</v></c><c r="P118" s="185"><f>'CO2 factors'!L$7*P40</f><v>0</v></c><c r="Q118" s="185"><f>'CO2 factors'!M$7*Q40</f><v>0</v></c><c r="R118" s="185"><f>'CO2 factors'!N$7*R40</f><v>0</v></c><c r="S118" s="185"><f>'CO2 factors'!O$7*S40</f><v>0</v></c><c r="T118" s="64"><f t="shared" si="12"/><v>0</v></c><c r="U118" s="64"><f t="shared" si="13"/><v>-5.7665418695964767</v></c></row><row r="119" spans="1:23" s="21" customFormat="1" ht="15.75" x14ac:dyDescent="0.25"><c r="A119" s="22"/><c r="B119" s="183" t="str"><f>Translation!A84</f><v>Other services</v></c><c r="C119" s="185"><f t="shared" si="23"/><v>839.38677851586669</v></c><c r="D119" s="185"><f t="shared" si="24"/><v>0</v></c><c r="E119" s="185"><f t="shared" si="25"/><v>0</v></c><c r="F119" s="64"><f t="shared" si="8"/><v>839.38677851586669</v></c><c r="G119" s="185"><f>'CO2 factors'!C$7*G41</f><v>0</v></c><c r="H119" s="185"><f>'CO2 factors'!D$7*H41</f><v>-0.10498870921625891</v></c><c r="I119" s="185"><f>'CO2 factors'!E$7*I41</f><v>0</v></c><c r="J119" s="185"><f>'CO2 factors'!F$7*J41</f><v>0</v></c><c r="K119" s="185"><f>'CO2 factors'!G$7*K41</f><v>0</v></c><c r="L119" s="185"><f>'CO2 factors'!H$7*L41</f><v>0</v></c><c r="M119" s="64"><f t="shared" si="10"/><v>-0.10498870921625891</v></c><c r="N119" s="185"><f>'CO2 factors'!J$7*N41</f><v>0</v></c><c r="O119" s="185"><f>'CO2 factors'!K$7*O41</f><v>0</v></c><c r="P119" s="185"><f>'CO2 factors'!L$7*P41</f><v>0</v></c><c r="Q119" s="185"><f>'CO2 factors'!M$7*Q41</f><v>0</v></c><c r="R119" s="185"><f>'CO2 factors'!N$7*R41</f><v>0</v></c><c r="S119" s="185"><f>'CO2 factors'!O$7*S41</f><v>0</v></c><c r="T119" s="64"><f t="shared" si="12"/><v>0</v></c><c r="U119" s="64"><f t="shared" si="13"/><v>839.28178980665041</v></c></row><row r="120" spans="1:23" s="21" customFormat="1" ht="15.75" x14ac:dyDescent="0.25"><c r="A120" s="22"/><c r="B120" s="183" t="str"><f>Translation!A85</f><v>Public lighting</v></c><c r="C120" s="185"><f t="shared" si="23"/><v>288.45226829554684</v></c><c r="D120" s="185"><f t="shared" si="24"/><v>0</v></c><c r="E120" s="185"><f t="shared" si="25"/><v>0</v></c><c r="F120" s="64"><f t="shared" si="8"/><v>288.45226829554684</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288.45226829554684</v></c></row><row r="121" spans="1:23" s="21" customFormat="1" ht="15.75" x14ac:dyDescent="0.25"><c r="A121" s="22"/><c r="B121" s="61" t="str"><f>Translation!A86</f><v>TRANSPORTS</v></c><c r="C121" s="64"><f>SUM(C122:C125)</f><v>119.21916390530146</v></c><c r="D121" s="64"><f>SUM(D122:D125)</f><v>0</v></c><c r="E121" s="64"><f>SUM(E122:E125)</f><v>0</v></c><c r="F121" s="64"><f t="shared" si="8"/><v>119.21916390530146</v></c><c r="G121" s="64"><f t="shared" ref="G121:L121" si="26">SUM(G122:G125)</f><v>0</v></c><c r="H121" s="64"><f t="shared" si="26"/><v>105.12966587327887</v></c><c r="I121" s="64"><f t="shared" si="26"/><v>121.97803644699795</v></c><c r="J121" s="64"><f t="shared" si="26"/><v>0</v></c><c r="K121" s="64"><f t="shared" si="26"/><v>0</v></c><c r="L121" s="64"><f t="shared" si="26"/><v>0</v></c><c r="M121" s="64"><f t="shared" si="10"/><v>227.10770232027681</v></c><c r="N121" s="64"><f t="shared" ref="N121:S121" si="27">SUM(N122:N125)</f><v>0</v></c><c r="O121" s="64"><f t="shared" si="27"/><v>0</v></c><c r="P121" s="64"><f t="shared" si="27"/><v>0</v></c><c r="Q121" s="64"><f t="shared" si="27"/><v>0</v></c><c r="R121" s="64"><f t="shared" si="27"/><v>0</v></c><c r="S121" s="64"><f t="shared" si="27"/><v>0</v></c><c r="T121" s="64"><f t="shared" si="12"/><v>0</v></c><c r="U121" s="64"><f t="shared" si="13"/><v>346.32686622557827</v></c></row><row r="122" spans="1:23" s="21" customFormat="1" ht="30" x14ac:dyDescent="0.25"><c r="A122" s="22"/><c r="B122" s="183" t="str"><f>Translation!A87</f><v>Passenger transport by road (public transport, taxi, tourism, transfers, etc.)</v></c><c r="C122" s="185"><f>IF(AND(C$48&gt;0,($S$133+$V$143)&gt;0), ($S$133+$V$143)/C$48,0)*C44</f><v>2.8945178026958289</v></c><c r="D122" s="185"><f>IF(AND(D$48&gt;0,$S$134&gt;0), ($S$134)/D$48,0)*D44</f><v>0</v></c><c r="E122" s="185"><f>IF(AND(E$48&gt;0,$S$135&gt;0), ($S$135)/E$48,0)*E44</f><v>0</v></c><c r="F122" s="64"><f t="shared" si="8"/><v>2.8945178026958289</v></c><c r="G122" s="185"><f>'CO2 factors'!C$7*G44</f><v>0</v></c><c r="H122" s="185"><f>'CO2 factors'!D$7*H44</f><v>5.3554032420856315</v></c><c r="I122" s="185"><f>'CO2 factors'!E$7*I44</f><v>1.1516132476231369</v></c><c r="J122" s="185"><f>'CO2 factors'!F$7*J44</f><v>0</v></c><c r="K122" s="185"><f>'CO2 factors'!G$7*K44</f><v>0</v></c><c r="L122" s="185"><f>'CO2 factors'!H$7*L44</f><v>0</v></c><c r="M122" s="64"><f t="shared" si="10"/><v>6.5070164897087679</v></c><c r="N122" s="185"><f>'CO2 factors'!J$7*N44</f><v>0</v></c><c r="O122" s="185"><f>'CO2 factors'!K$7*O44</f><v>0</v></c><c r="P122" s="185"><f>'CO2 factors'!L$7*P44</f><v>0</v></c><c r="Q122" s="185"><f>'CO2 factors'!M$7*Q44</f><v>0</v></c><c r="R122" s="185"><f>'CO2 factors'!N$7*R44</f><v>0</v></c><c r="S122" s="185"><f>'CO2 factors'!O$7*S44</f><v>0</v></c><c r="T122" s="64"><f t="shared" si="12"/><v>0</v></c><c r="U122" s="64"><f t="shared" si="13"/><v>9.4015342924045964</v></c></row><row r="123" spans="1:23" s="21" customFormat="1" ht="15.75" x14ac:dyDescent="0.25"><c r="A123" s="22"/><c r="B123" s="183" t="str"><f>Translation!A88</f><v>Other fleet for public and private services</v></c><c r="C123" s="185"><f>IF(AND(C$48&gt;0,($S$133+$V$143)&gt;0), ($S$133+$V$143)/C$48,0)*C45</f><v>45.932061728220241</v></c><c r="D123" s="185"><f>IF(AND(D$48&gt;0,$S$134&gt;0), ($S$134)/D$48,0)*D45</f><v>0</v></c><c r="E123" s="185"><f>IF(AND(E$48&gt;0,$S$135&gt;0), ($S$135)/E$48,0)*E45</f><v>0</v></c><c r="F123" s="64"><f t="shared" si="8"/><v>45.932061728220241</v></c><c r="G123" s="185"><f>'CO2 factors'!C$7*G45</f><v>0</v></c><c r="H123" s="185"><f>'CO2 factors'!D$7*H45</f><v>79.8571732509361</v></c><c r="I123" s="185"><f>'CO2 factors'!E$7*I45</f><v>17.17229767327456</v></c><c r="J123" s="185"><f>'CO2 factors'!F$7*J45</f><v>0</v></c><c r="K123" s="185"><f>'CO2 factors'!G$7*K45</f><v>0</v></c><c r="L123" s="185"><f>'CO2 factors'!H$7*L45</f><v>0</v></c><c r="M123" s="64"><f t="shared" si="10"/><v>97.029470924210656</v></c><c r="N123" s="185"><f>'CO2 factors'!J$7*N45</f><v>0</v></c><c r="O123" s="185"><f>'CO2 factors'!K$7*O45</f><v>0</v></c><c r="P123" s="185"><f>'CO2 factors'!L$7*P45</f><v>0</v></c><c r="Q123" s="185"><f>'CO2 factors'!M$7*Q45</f><v>0</v></c><c r="R123" s="185"><f>'CO2 factors'!N$7*R45</f><v>0</v></c><c r="S123" s="185"><f>'CO2 factors'!O$7*S45</f><v>0</v></c><c r="T123" s="64"><f t="shared" si="12"/><v>0</v></c><c r="U123" s="64"><f t="shared" si="13"/><v>142.96153265243089</v></c></row><row r="124" spans="1:23" s="21" customFormat="1" ht="15.75" x14ac:dyDescent="0.25"><c r="A124" s="22"/><c r="B124" s="183" t="str"><f>Translation!A89</f><v>Freight transport by road and removal services</v></c><c r="C124" s="185"><f>IF(AND(C$48&gt;0,($S$133+$V$143)&gt;0), ($S$133+$V$143)/C$48,0)*C46</f><v>1.2277470072719374</v></c><c r="D124" s="185"><f>IF(AND(D$48&gt;0,$S$134&gt;0), ($S$134)/D$48,0)*D46</f><v>0</v></c><c r="E124" s="185"><f>IF(AND(E$48&gt;0,$S$135&gt;0), ($S$135)/E$48,0)*E46</f><v>0</v></c><c r="F124" s="64"><f t="shared" si="8"/><v>1.2277470072719374</v></c><c r="G124" s="185"><f>'CO2 factors'!C$7*G46</f><v>0</v></c><c r="H124" s="185"><f>'CO2 factors'!D$7*H46</f><v>0.26854662332080559</v></c><c r="I124" s="185"><f>'CO2 factors'!E$7*I46</f><v>1.9518730484454201</v></c><c r="J124" s="185"><f>'CO2 factors'!F$7*J46</f><v>0</v></c><c r="K124" s="185"><f>'CO2 factors'!G$7*K46</f><v>0</v></c><c r="L124" s="185"><f>'CO2 factors'!H$7*L46</f><v>0</v></c><c r="M124" s="64"><f t="shared" si="10"/><v>2.2204196717662255</v></c><c r="N124" s="185"><f>'CO2 factors'!J$7*N46</f><v>0</v></c><c r="O124" s="185"><f>'CO2 factors'!K$7*O46</f><v>0</v></c><c r="P124" s="185"><f>'CO2 factors'!L$7*P46</f><v>0</v></c><c r="Q124" s="185"><f>'CO2 factors'!M$7*Q46</f><v>0</v></c><c r="R124" s="185"><f>'CO2 factors'!N$7*R46</f><v>0</v></c><c r="S124" s="185"><f>'CO2 factors'!O$7*S46</f><v>0</v></c><c r="T124" s="64"><f t="shared" si="12"/><v>0</v></c><c r="U124" s="64"><f t="shared" si="13"/><v>3.4481666790381631</v></c></row><row r="125" spans="1:23" s="21" customFormat="1" ht="15.75" x14ac:dyDescent="0.25"><c r="A125" s="22"/><c r="B125" s="182" t="str"><f>Translation!A90</f><v>Private transports</v></c><c r="C125" s="185"><f>IF(AND(C$48&gt;0,($S$133+$V$143)&gt;0), ($S$133+$V$143)/C$48,0)*C47</f><v>69.164837367113449</v></c><c r="D125" s="185"><f>IF(AND(D$48&gt;0,$S$134&gt;0), ($S$134)/D$48,0)*D47</f><v>0</v></c><c r="E125" s="185"><f>IF(AND(E$48&gt;0,$S$135&gt;0), ($S$135)/E$48,0)*E47</f><v>0</v></c><c r="F125" s="64"><f t="shared" si="8"/><v>69.164837367113449</v></c><c r="G125" s="185"><f>'CO2 factors'!C$7*G47</f><v>0</v></c><c r="H125" s="185"><f>'CO2 factors'!D$7*H47</f><v>19.64854275693633</v></c><c r="I125" s="185"><f>'CO2 factors'!E$7*I47</f><v>101.70225247765484</v></c><c r="J125" s="185"><f>'CO2 factors'!F$7*J47</f><v>0</v></c><c r="K125" s="185"><f>'CO2 factors'!G$7*K47</f><v>0</v></c><c r="L125" s="185"><f>'CO2 factors'!H$7*L47</f><v>0</v></c><c r="M125" s="64"><f t="shared" si="10"/><v>121.35079523459117</v></c><c r="N125" s="185"><f>'CO2 factors'!J$7*N47</f><v>0</v></c><c r="O125" s="185"><f>'CO2 factors'!K$7*O47</f><v>0</v></c><c r="P125" s="185"><f>'CO2 factors'!L$7*P47</f><v>0</v></c><c r="Q125" s="185"><f>'CO2 factors'!M$7*Q47</f><v>0</v></c><c r="R125" s="185"><f>'CO2 factors'!N$7*R47</f><v>0</v></c><c r="S125" s="185"><f>'CO2 factors'!O$7*S47</f><v>0</v></c><c r="T125" s="64"><f t="shared" si="12"/><v>0</v></c><c r="U125" s="64"><f t="shared" si="13"/><v>190.51563260170462</v></c></row><row r="126" spans="1:23" s="21" customFormat="1" ht="15.75" x14ac:dyDescent="0.25"><c r="A126" s="22"/><c r="B126" s="73" t="str"><f>Translation!A118</f><v>TOTAL FOR INTERNAL MARKET</v></c><c r="C126" s="65"><f>C95+C105+C108+C112+C121</f><v>9167.3335002765925</v></c><c r="D126" s="65"><f>D95+D105+D108+D112+D121</f><v>0</v></c><c r="E126" s="65"><f>E95+E105+E108+E112+E121</f><v>0</v></c><c r="F126" s="64"><f t="shared" si="8"/><v>9167.3335002765925</v></c><c r="G126" s="65"><f t="shared" ref="G126:L126" si="28">G95+G105+G108+G112+G121</f><v>74.018572602361402</v></c><c r="H126" s="65"><f t="shared" si="28"/><v>1002.1519341184039</v></c><c r="I126" s="65"><f t="shared" si="28"/><v>121.97803644699795</v></c><c r="J126" s="65"><f t="shared" si="28"/><v>153.75288826192394</v></c><c r="K126" s="65"><f t="shared" si="28"/><v>0</v></c><c r="L126" s="65"><f t="shared" si="28"/><v>0</v></c><c r="M126" s="64"><f t="shared" si="10"/><v>1351.9014314296874</v></c><c r="N126" s="65"><f t="shared" ref="N126:S126" si="29">N95+N105+N108+N112+N121</f><v>0</v></c><c r="O126" s="65"><f t="shared" si="29"/><v>0</v></c><c r="P126" s="65"><f t="shared" si="29"/><v>0</v></c><c r="Q126" s="65"><f t="shared" si="29"/><v>0</v></c><c r="R126" s="65"><f t="shared" si="29"/><v>0</v></c><c r="S126" s="65"><f t="shared" si="29"/><v>0</v></c><c r="T126" s="64"><f t="shared" si="12"/><v>0</v></c><c r="U126" s="64"><f t="shared" si="13"/><v>10519.23493170628</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11" t="str"><f>Translation!A121</f><v>PRODUCTION SECTOR</v></c><c r="C130" s="285" t="str"><f>Translation!A143</f><v>PRIMARY ENERGY SOURCE</v></c><c r="D130" s="286"/><c r="E130" s="286"/><c r="F130" s="286"/><c r="G130" s="286"/><c r="H130" s="286"/><c r="I130" s="286"/><c r="J130" s="286"/><c r="K130" s="286"/><c r="L130" s="286"/><c r="M130" s="286"/><c r="N130" s="286"/><c r="O130" s="286"/><c r="P130" s="286"/><c r="Q130" s="286"/><c r="R130" s="286"/><c r="S130" s="287"/><c r="T130" s="60"/><c r="U130" s="288" t="str"><f>Translation!A123</f><v>Energy product</v></c><c r="V130" s="289"/><c r="W130" s="294" t="str"><f>Translation!A150</f><v>CO2 EMISSION FACTORS</v></c><c r="X130" s="57"/><c r="Y130" s="57"/><c r="Z130" s="57"/><c r="AA130" s="57"/><c r="AB130" s="57"/><c r="AC130" s="57"/><c r="AD130" s="57"/><c r="AE130" s="57"/></row><row r="131" spans="2:31" s="51" customFormat="1" ht="15" customHeight="1" x14ac:dyDescent="0.25"><c r="B131" s="312"/><c r="C131" s="285" t="str"><f>Translation!A99</f><v>Fossil fuels</v></c><c r="D131" s="286"/><c r="E131" s="286"/><c r="F131" s="286"/><c r="G131" s="286"/><c r="H131" s="286"/><c r="I131" s="287"/><c r="J131" s="285" t="str"><f>Translation!A108</f><v>Renewable energy sources</v></c><c r="K131" s="286"/><c r="L131" s="286"/><c r="M131" s="286"/><c r="N131" s="286"/><c r="O131" s="286"/><c r="P131" s="286"/><c r="Q131" s="286"/><c r="R131" s="287"/><c r="S131" s="297" t="str"><f>Translation!A119</f><v>TOTAL</v></c><c r="T131" s="60"/><c r="U131" s="290"/><c r="V131" s="291"/><c r="W131" s="295"/><c r="X131" s="57"/><c r="Y131" s="57"/><c r="Z131" s="57"/><c r="AA131" s="57"/><c r="AB131" s="57"/><c r="AC131" s="57"/><c r="AD131" s="57"/><c r="AE131" s="57"/></row><row r="132" spans="2:31" s="51" customFormat="1" ht="69.75" customHeight="1" x14ac:dyDescent="0.25"><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297"/><c r="T132" s="60"/><c r="U132" s="292"/><c r="V132" s="293"/><c r="W132" s="296"/><c r="X132" s="57"/><c r="Y132" s="57"/><c r="Z132" s="57"/><c r="AA132" s="57"/><c r="AB132" s="57"/><c r="AC132" s="57"/><c r="AD132" s="57"/><c r="AE132" s="57"/></row><row r="133" spans="2:31" s="51" customFormat="1" ht="15.75" x14ac:dyDescent="0.25"><c r="B133" s="184" t="str"><f>Translation!A124</f><v>Electricity</v></c><c r="C133" s="189"><f>'CO2 factors'!C$7*C69</f><v>0</v></c><c r="D133" s="189"><f>'CO2 factors'!D$7*D69</f><v>0</v></c><c r="E133" s="189"><f>'CO2 factors'!E$7*E69</f><v>0</v></c><c r="F133" s="189"><f>'CO2 factors'!F$7*F69</f><v>0</v></c><c r="G133" s="189"><f>'CO2 factors'!G$7*G69</f><v>0</v></c><c r="H133" s="189"><f>'CO2 factors'!H$7*H69</f><v>0</v></c><c r="I133" s="59"><f>SUM(C133:H133)</f><v>0</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0</v></c><c r="T133" s="58"/><c r="U133" s="299" t="str"><f>Translation!A124</f><v>Electricity</v></c><c r="V133" s="300"/><c r="W133" s="190"><f>IF(S59&gt;0,S133/S59,0)</f><v>0</v></c><c r="X133" s="57"/><c r="Y133" s="57"/><c r="Z133" s="57"/><c r="AA133" s="57"/><c r="AB133" s="57"/><c r="AC133" s="57"/><c r="AD133" s="57"/><c r="AE133" s="57"/></row><row r="134" spans="2:31" s="51" customFormat="1" ht="15.75" x14ac:dyDescent="0.2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298" t="str"><f>Translation!A125</f><v>Heat</v></c><c r="V134" s="298"/><c r="W134" s="190"><f>IF(S60&gt;0,S134/S60,0)</f><v>0</v></c><c r="X134" s="57"/><c r="Y134" s="57"/><c r="Z134" s="57"/><c r="AA134" s="57"/><c r="AB134" s="57"/><c r="AC134" s="57"/><c r="AD134" s="57"/><c r="AE134" s="57"/></row><row r="135" spans="2:31" s="51" customFormat="1" ht="15.75" x14ac:dyDescent="0.2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298" t="str"><f>Translation!A126</f><v>Cold</v></c><c r="V135" s="298"/><c r="W135" s="190"><f>IF(S61&gt;0,S135/S61,0)</f><v>0</v></c><c r="X135" s="57"/><c r="Y135" s="57"/><c r="Z135" s="57"/><c r="AA135" s="57"/><c r="AB135" s="57"/><c r="AC135" s="57"/><c r="AD135" s="57"/><c r="AE135" s="57"/></row><row r="136" spans="2:31" s="51" customFormat="1" ht="15.75" x14ac:dyDescent="0.25"><c r="B136" s="70" t="str"><f>Translation!A119</f><v>TOTAL</v></c><c r="C136" s="53"><f t="shared" ref="C136:S136" si="30">SUM(C133:C135)</f><v>0</v></c><c r="D136" s="53"><f t="shared" si="30"/><v>0</v></c><c r="E136" s="53"><f t="shared" si="30"/><v>0</v></c><c r="F136" s="53"><f t="shared" si="30"/><v>0</v></c><c r="G136" s="53"><f t="shared" si="30"/><v>0</v></c><c r="H136" s="53"><f t="shared" si="30"/><v>0</v></c><c r="I136" s="53"><f t="shared" si="30"/><v>0</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0</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CO2 EMISSIONS</v></c><c r="C139" s="88"/><c r="D139" s="88"/><c r="E139" s="88"/><c r="F139" s="88"/><c r="G139" s="88"/><c r="H139" s="88"/><c r="I139" s="89"/><c r="M139" s="89"/><c r="Y139" s="87" t="str"><f>Translation!$A$17</f><v>[t CO2]</v></c><c r="AB139" s="87" t="str"><f>Translation!$A$17</f><v>[t CO2]</v></c></row><row r="140" spans="2:31" s="51" customFormat="1" ht="30" customHeight="1" x14ac:dyDescent="0.25"><c r="B140" s="323" t="str"><f>Translation!A123</f><v>Energy product</v></c><c r="C140" s="282" t="str"><f>Translation!A143</f><v>PRIMARY ENERGY SOURCE</v></c><c r="D140" s="283"/><c r="E140" s="283"/><c r="F140" s="283"/><c r="G140" s="283"/><c r="H140" s="283"/><c r="I140" s="283"/><c r="J140" s="283"/><c r="K140" s="283"/><c r="L140" s="283"/><c r="M140" s="283"/><c r="N140" s="283"/><c r="O140" s="283"/><c r="P140" s="283"/><c r="Q140" s="283"/><c r="R140" s="283"/><c r="S140" s="283"/><c r="T140" s="283"/><c r="U140" s="283"/><c r="V140" s="283"/><c r="W140" s="283"/><c r="X140" s="283"/><c r="Y140" s="284"/><c r="AA140" s="294" t="str"><f>Translation!A151</f><v>CO2 emissions from ETS installations included in the calculations for final use of energy</v></c><c r="AB140" s="294" t="str"><f>Translation!A152</f><v>CO2 emissions from ETS installations included in the calculations for secondary energy production</v></c></row><row r="141" spans="2:31" s="51" customFormat="1" ht="15" customHeight="1" x14ac:dyDescent="0.25"><c r="B141" s="324"/><c r="C141" s="282" t="str"><f>Translation!A99</f><v>Fossil fuels</v></c><c r="D141" s="283"/><c r="E141" s="283"/><c r="F141" s="283"/><c r="G141" s="283"/><c r="H141" s="283"/><c r="I141" s="284"/><c r="J141" s="282" t="str"><f>Translation!A108</f><v>Renewable energy sources</v></c><c r="K141" s="283"/><c r="L141" s="283"/><c r="M141" s="283"/><c r="N141" s="283"/><c r="O141" s="283"/><c r="P141" s="283"/><c r="Q141" s="283"/><c r="R141" s="284"/><c r="S141" s="301" t="str"><f>Translation!A124</f><v>Electricity</v></c><c r="T141" s="302"/><c r="U141" s="302"/><c r="V141" s="303"/><c r="W141" s="108" t="str"><f>Translation!A125</f><v>Heat</v></c><c r="X141" s="108" t="str"><f>Translation!A126</f><v>Cold</v></c><c r="Y141" s="263" t="str"><f>Translation!A119</f><v>TOTAL</v></c><c r="AA141" s="295"/><c r="AB141" s="295"/></row><row r="142" spans="2:31" s="51" customFormat="1" ht="90.75" customHeight="1" x14ac:dyDescent="0.25"><c r="B142" s="325"/><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63"/><c r="AA142" s="296"/><c r="AB142" s="296"/></row><row r="143" spans="2:31" s="51" customFormat="1" ht="15.75" x14ac:dyDescent="0.25"><c r="B143" s="107" t="str"><f>Translation!A119</f><v>TOTAL</v></c><c r="C143" s="186"><f>'CO2 factors'!C$7*C79</f><v>74.018572602361402</v></c><c r="D143" s="186"><f>'CO2 factors'!D$7*D79</f><v>1002.151934118404</v></c><c r="E143" s="186"><f>'CO2 factors'!E$7*E79</f><v>121.97803644699796</v></c><c r="F143" s="186"><f>'CO2 factors'!F$7*F79</f><v>153.75288826192397</v></c><c r="G143" s="186"><f>'CO2 factors'!G$7*G79</f><v>0</v></c><c r="H143" s="186"><f>'CO2 factors'!H$7*H79</f><v>0</v></c><c r="I143" s="53"><f>SUM(C143:H143)</f><v>1351.9014314296874</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9167.3335002765943</v></c><c r="T143" s="186"><f>'CO2 factors'!T$7*T79</f><v>0</v></c><c r="U143" s="186"><f>$W$133*U79</f><v>0</v></c><c r="V143" s="53"><f>S143-T143-U143</f><v>9167.3335002765943</v></c><c r="W143" s="186"><f>$W$134*W79</f><v>0</v></c><c r="X143" s="186"><f>$W$135*X79</f><v>0</v></c><c r="Y143" s="53"><f>I143+R143+V143-W143-X143</f><v>10519.234931706282</v></c><c r="AA143" s="154"/><c r="AB143" s="154"/></row><row r="144" spans="2:31" s="51" customFormat="1" ht="15" x14ac:dyDescent="0.25"><c r="B144" s="52"/></row><row r="145" spans="1:21" ht="15.75" customHeight="1" x14ac:dyDescent="0.25"><c r="A145" s="145"/><c r="B145" s="146"/></row><row r="146" spans="1:21" ht="18.75" customHeight="1" x14ac:dyDescent="0.35"><c r="A146" s="144"/><c r="B146" s="274" t="str"><f>Translation!A156</f><v xml:space="preserve">Go to the next sheet dedicated to your Island Sustainable Energy Action Plan </v></c><c r="C146" s="275"/><c r="D146" s="275"/><c r="E146" s="275"/><c r="F146" s="275"/><c r="G146" s="275"/><c r="H146" s="275"/><c r="I146" s="275"/><c r="J146" s="275"/><c r="K146" s="275"/><c r="L146" s="275"/><c r="M146" s="275"/><c r="N146" s="275"/><c r="O146" s="275"/><c r="P146" s="275"/><c r="Q146" s="275"/><c r="R146" s="275"/><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76"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76"/><c r="D148" s="276"/><c r="E148" s="276"/><c r="F148" s="276"/><c r="G148" s="276"/><c r="H148" s="276"/><c r="I148" s="276"/><c r="J148" s="276"/><c r="K148" s="276"/><c r="L148" s="276"/><c r="M148" s="276"/><c r="N148" s="276"/><c r="O148" s="276"/><c r="P148" s="276"/><c r="Q148" s="276"/><c r="R148" s="276"/><c r="S148" s="276"/><c r="T148" s="276"/><c r="U148" s="276"/></row><row r="149" spans="1:21" ht="12.75" customHeight="1" x14ac:dyDescent="0.2"><c r="B149" s="276"/><c r="C149" s="276"/><c r="D149" s="276"/><c r="E149" s="276"/><c r="F149" s="276"/><c r="G149" s="276"/><c r="H149" s="276"/><c r="I149" s="276"/><c r="J149" s="276"/><c r="K149" s="276"/><c r="L149" s="276"/><c r="M149" s="276"/><c r="N149" s="276"/><c r="O149" s="276"/><c r="P149" s="276"/><c r="Q149" s="276"/><c r="R149" s="276"/><c r="S149" s="276"/><c r="T149" s="276"/><c r="U149" s="276"/></row><row r="150" spans="1:21" ht="12.75" customHeight="1" x14ac:dyDescent="0.2"><c r="B150" s="276"/><c r="C150" s="276"/><c r="D150" s="276"/><c r="E150" s="276"/><c r="F150" s="276"/><c r="G150" s="276"/><c r="H150" s="276"/><c r="I150" s="276"/><c r="J150" s="276"/><c r="K150" s="276"/><c r="L150" s="276"/><c r="M150" s="276"/><c r="N150" s="276"/><c r="O150" s="276"/><c r="P150" s="276"/><c r="Q150" s="276"/><c r="R150" s="276"/><c r="S150" s="276"/><c r="T150" s="276"/><c r="U150" s="276"/></row></sheetData><mergeCells count="70"><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 ref="AA140:AA142"/><mergeCell ref="AB140:AB142"/><mergeCell ref="C141:I141"/><mergeCell ref="J141:R141"/><mergeCell ref="S141:V141"/><mergeCell ref="Y141:Y142"/><mergeCell ref="S131:S132"/><mergeCell ref="B92:B93"/><mergeCell ref="C92:U92"/><mergeCell ref="C93:F93"/><mergeCell ref="G93:M93"/><mergeCell ref="N93:T93"/><mergeCell ref="U93:U94"/><mergeCell ref="C84:I84"/><mergeCell ref="J84:R84"/><mergeCell ref="S84:S85"/><mergeCell ref="C66:S66"/><mergeCell ref="T66:T68"/><mergeCell ref="C67:I67"/><mergeCell ref="J67:R67"/><mergeCell ref="S67:S68"/><mergeCell ref="C76:Y76"/><mergeCell ref="C77:I77"/><mergeCell ref="J77:R77"/><mergeCell ref="S77:V77"/><mergeCell ref="Y77:Y78"/><mergeCell ref="C83:S83"/><mergeCell ref="B56:B57"/><mergeCell ref="C56:S56"/><mergeCell ref="T56:V56"/><mergeCell ref="W56:AB56"/><mergeCell ref="U57:U58"/><mergeCell ref="V57:V58"/><mergeCell ref="W57:X57"/><mergeCell ref="Y57:Z57"/><mergeCell ref="AA57:AA58"/><mergeCell ref="AC56:AC58"/><mergeCell ref="AD56:AD58"/><mergeCell ref="C57:I57"/><mergeCell ref="J57:R57"/><mergeCell ref="S57:S58"/><mergeCell ref="T57:T58"/><mergeCell ref="AB57:AB58"/><mergeCell ref="B14:B15"/><mergeCell ref="C14:U14"/><mergeCell ref="C15:F15"/><mergeCell ref="G15:M15"/><mergeCell ref="N15:T15"/><mergeCell ref="U15:U16"/><mergeCell ref="C8:D8"/><mergeCell ref="S6:U6"/><mergeCell ref="C10:J10"/><mergeCell ref="A4:U4"/><mergeCell ref="A1:U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M551"/><sheetViews><sheetView showGridLines="0" showZeros="0" tabSelected="1" zoomScale="70" zoomScaleNormal="70" workbookViewID_"0"><selection activeCell="D15" sqref="A10:M111"/></sheetView></sheetViews><sheetFormatPr defaultColWidth="11.42578125" defaultRowHeight="12.75" x14ac:dyDescent="0.2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 x14ac:dyDescent="0.25"><c r="A1" s="255" t="str"><f>Translation!$A$31</f><v>Island  Sustainable Energy Action Plan (ISEAP)</v></c><c r="B1" s="255"/><c r="C1" s="255"/><c r="D1" s="255"/><c r="E1" s="255"/><c r="F1" s="255"/><c r="G1" s="255"/><c r="H1" s="255"/><c r="I1" s="255"/><c r="J1" s="255"/><c r="K1" s="255"/><c r="L1" s="255"/><c r="M1" s="255"/></row><row r="2" spans="1:13" ht="28.5" customHeight="1" x14ac:dyDescent="0.25"><c r="A2" s="77"/><c r="B2" s="251" t="s"><v>1446</v></c><c r="C2" s="251"/><c r="D2" s="78" t="str"><f>Translation!$A$10</f><v>Island</v></c><c r="E2" s="79" t="str"><f>'Start here'!$B$5</f><v>Kea</v></c><c r="F2" s="80"/><c r="G2" s="80"/><c r="H2" s="81"/><c r="I2" s="81"/><c r="J2" s="81"/><c r="K2" s="81"/><c r="L2" s="81"/><c r="M2" s="81"/></row><row r="3" spans="1:13" ht="38.25" customHeight="1" x14ac:dyDescent="0.25"><c r="A3" s="22"/><c r="B3" s="23"/><c r="C3" s="24"/><c r="E3" s="25"/><c r="F3" s="25"/><c r="H3" s="26"/><c r="L3" s="27"/><c r="M3" s="27"/></row><row r="4" spans="1:13" ht="15.75" x14ac:dyDescent="0.25"><c r="A4" s="29"/><c r="B4" s="30"/><c r="L4" s="345" t="str"><f>Translation!$A$53</f><v>Mandatory fields</v></c><c r="M4" s="345"/></row><row r="5" spans="1:13" s="101" customFormat="1" ht="36" x14ac:dyDescent="0.25"><c r="A5" s="111" t="s"><v>0</v></c><c r="B5" s="336" t="str"><f>Translation!A157</f><v>TITLE OF ISLAND SUSTAINABLE ENERGY ACTION PLAN</v></c><c r="C5" s="336"/><c r="D5" s="336"/><c r="E5" s="336"/><c r="F5" s="336"/><c r="G5" s="336"/><c r="H5" s="336"/><c r="I5" s="336"/><c r="J5" s="336"/><c r="K5" s="336"/><c r="L5" s="336"/><c r="M5" s="336"/></row><row r="6" spans="1:13" ht="34.5" customHeight="1" x14ac:dyDescent="0.25"><c r="A6" s="28"/><c r="B6" s="337" t="s"><v>1737</v></c><c r="C6" s="338"/><c r="D6" s="338"/><c r="E6" s="338"/><c r="F6" s="338"/><c r="G6" s="338"/><c r="H6" s="338"/><c r="I6" s="338"/><c r="J6" s="338"/><c r="K6" s="338"/><c r="L6" s="338"/><c r="M6" s="339"/></row><row r="7" spans="1:13" ht="15.75" customHeight="1" x14ac:dyDescent="0.25"><c r="A7" s="29"/><c r="B7" s="30"/></row><row r="8" spans="1:13" ht="21.75" customHeight="1" x14ac:dyDescent="0.25"><c r="A8" s="29"/><c r="E8" s="31"/><c r="F8" s="45" t="str"><f>Translation!A159</f><v>Authority approving the plan</v></c><c r="G8" s="344" t="s"><v>1738</v></c><c r="H8" s="344"/><c r="I8" s="344"/><c r="J8" s="344"/><c r="L8" s="32" t="str"><f>Translation!A158</f><v>Date of formal approval</v></c><c r="M8" s="236"/></row><row r="9" spans="1:13" ht="15.75" x14ac:dyDescent="0.25"><c r="A9" s="29"/><c r="B9" s="30"/></row><row r="10" spans="1:13" s="101" customFormat="1" ht="36" customHeight="1" x14ac:dyDescent="0.25"><c r="A10" s="100" t="s"><v>4</v></c><c r="B10" s="335" t="str"><f>Translation!A160</f><v>KEY ELEMENTS OF ISLAND SUSTAINABLE ENERGY ACTION PLAN</v></c><c r="C10" s="335"/><c r="D10" s="335"/><c r="E10" s="335"/><c r="F10" s="335"/><c r="G10" s="335"/><c r="H10" s="335"/><c r="I10" s="335"/><c r="J10" s="335"/><c r="K10" s="335"/><c r="L10" s="335"/><c r="M10" s="335"/></row><row r="11" spans="1:13" s="33" customFormat="1" ht="68.25" customHeight="1" x14ac:dyDescent="0.25"><c r="B11" s="340" t="str"><f>Translation!A161</f><v>SECTORS AND FIELDS OF ACTION</v></c><c r="C11" s="340" t="str"><f>Translation!A162</f><v>ACTIONS
(one line per action - insert lines if necessary; exclude ETS actions)</v></c><c r="D11" s="340" t="str"><f>Translation!A163</f><v>RESPONSIBLE FOR IMPLEMENTATION</v></c><c r="E11" s="342" t="str"><f>Translation!A164</f><v>IMPLEMENTATION SCHEDULE</v></c><c r="F11" s="343"/><c r="G11" s="340" t="str"><f>Translation!A167</f><v>ESTIMATED INVESTMENT COSTS [euro]</v></c><c r="H11" s="340" t="str"><f>Translation!A168</f><v>EXPECTED ENERGY SAVINGS [MWh/year]</v></c><c r="I11" s="340" t="str"><f>Translation!A169</f><v>EXPECTED RENEWABLE ENERGY INCREASE [MWh/year]</v></c><c r="J11" s="340" t="str"><f>Translation!A170</f><v>EXPECTED CO2 REDUCTION [ton/year]</v></c><c r="K11" s="340" t="str"><f>Translation!A171</f><v>ENERGY SAVINGS TARGET IN 2020 [MWh/year]</v></c><c r="L11" s="340" t="str"><f>Translation!A172</f><v>RENEWABLE ENERGY INCREASE TARGET IN 2020 [MWh/year]</v></c><c r="M11" s="340" t="str"><f>Translation!A173</f><v>CO2 REDUCTION TARGET IN 2020 [ton/year]</v></c></row><row r="12" spans="1:13" s="33" customFormat="1" ht="31.5" customHeight="1" x14ac:dyDescent="0.25"><c r="B12" s="341"/><c r="C12" s="341"/><c r="D12" s="341"/><c r="E12" s="34" t="str"><f>Translation!A165</f><v>Starting year</v></c><c r="F12" s="34" t="str"><f>Translation!A166</f><v>Ending year</v></c><c r="G12" s="341"/><c r="H12" s="341"/><c r="I12" s="341"/><c r="J12" s="341"/><c r="K12" s="341"/><c r="L12" s="341"/><c r="M12" s="341"/></row><row r="13" spans="1:13" s="33" customFormat="1" ht="15" x14ac:dyDescent="0.25"><c r="B13" s="197" t="str"><f>Translation!A60</f><v>RESIDENTIAL</v></c><c r="C13" s="198"/><c r="D13" s="198"/><c r="E13" s="199"/><c r="F13" s="199"/><c r="G13" s="200"/><c r="H13" s="200"/><c r="I13" s="200"/><c r="J13" s="200"/><c r="K13" s="200"/><c r="L13" s="200"/><c r="M13" s="200"/></row><row r="14" spans="1:13" s="33" customFormat="1" ht="45" x14ac:dyDescent="0.25"><c r="B14" s="332" t="str"><f>Translation!A61</f><v>Hot water</v></c><c r="C14" s="218" t="s"><v>1688</v></c><c r="D14" s="218" t="s"><v>1738</v></c><c r="E14" s="219"><v>2012</v></c><c r="F14" s="220"><v>2020</v></c><c r="G14" s="221"/><c r="H14" s="221"><v>6.4918978043177855</v></c><c r="I14" s="221"/><c r="J14" s="221"><v>3.1851828307711307</v></c><c r="K14" s="326"><v>382</v></c><c r="L14" s="326"><v>27</v></c><c r="M14" s="329"><v>122</v></c></row><row r="15" spans="1:13" s="33" customFormat="1" ht="30" x14ac:dyDescent="0.25"><c r="B15" s="334"/><c r="C15" s="218" t="s"><v>1689</v></c><c r="D15" s="218" t="s"><v>1738</v></c><c r="E15" s="219"><v>2012</v></c><c r="F15" s="220"><v>2020</v></c><c r="G15" s="221"/><c r="H15" s="221"><v>3.0268507068026844</v></c><c r="I15" s="221"><v>66.540746119043533</v></c><c r="J15" s="221"><v>50.588699714399503</v></c><c r="K15" s="327"/><c r="L15" s="327"/><c r="M15" s="330"/></row><row r="16" spans="1:13" s="33" customFormat="1" ht="45" x14ac:dyDescent="0.25"><c r="B16" s="332" t="str"><f>Translation!A62</f><v>Heating and cooling</v></c><c r="C16" s="218" t="s"><v>1690</v></c><c r="D16" s="218" t="s"><v>1738</v></c><c r="E16" s="219"><v>2012</v></c><c r="F16" s="220"><v>2020</v></c><c r="G16" s="221"/><c r="H16" s="221"><v>19.322137242527486</v></c><c r="I16" s="221"/><c r="J16" s="221"><v>7.1397744330178181</v></c><c r="K16" s="327"/><c r="L16" s="327"/><c r="M16" s="330"/></row><row r="17" spans="2:13" s="33" customFormat="1" ht="30" x14ac:dyDescent="0.25"><c r="B17" s="333"/><c r="C17" s="218" t="s"><v>1691</v></c><c r="D17" s="218" t="s"><v>1738</v></c><c r="E17" s="219"><v>2012</v></c><c r="F17" s="220"><v>2020</v></c><c r="G17" s="221"/><c r="H17" s="221"><v>70.075360120043314</v></c><c r="I17" s="221"/><c r="J17" s="221"><v>-122.47101574451355</v></c><c r="K17" s="327"/><c r="L17" s="327"/><c r="M17" s="330"/></row><row r="18" spans="2:13" s="33" customFormat="1" ht="45" x14ac:dyDescent="0.25"><c r="B18" s="333"/><c r="C18" s="218" t="s"><v>1692</v></c><c r="D18" s="218" t="s"><v>1738</v></c><c r="E18" s="219"><v>2012</v></c><c r="F18" s="220"><v>2020</v></c><c r="G18" s="221"/><c r="H18" s="221"><v>19.322137242527486</v></c><c r="I18" s="221"/><c r="J18" s="221"><v>7.1397744330178181</v></c><c r="K18" s="327"/><c r="L18" s="327"/><c r="M18" s="330"/></row><row r="19" spans="2:13" s="33" customFormat="1" ht="45" x14ac:dyDescent="0.25"><c r="B19" s="334"/><c r="C19" s="218" t="s"><v>1693</v></c><c r="D19" s="218" t="s"><v>1738</v></c><c r="E19" s="219"><v>2012</v></c><c r="F19" s="220"><v>2020</v></c><c r="G19" s="221"/><c r="H19" s="221"><v>178.04128525830109</v></c><c r="I19" s="221"/><c r="J19" s="221"><v>65.860168086152242</v></c><c r="K19" s="327"/><c r="L19" s="327"/><c r="M19" s="330"/></row><row r="20" spans="2:13" s="33" customFormat="1" ht="45" x14ac:dyDescent="0.25"><c r="B20" s="332" t="str"><f>Translation!A63</f><v>Lighting</v></c><c r="C20" s="218" t="s"><v>1694</v></c><c r="D20" s="218" t="s"><v>1738</v></c><c r="E20" s="219"><v>2012</v></c><c r="F20" s="220"><v>2020</v></c><c r="G20" s="221"/><c r="H20" s="221"><v>2.1347853384888569</v></c><c r="I20" s="221"/><c r="J20" s="221"><v>2.4528683539230971</v></c><c r="K20" s="327"/><c r="L20" s="327"/><c r="M20" s="330"/></row><row r="21" spans="2:13" s="33" customFormat="1" ht="30" x14ac:dyDescent="0.25"><c r="B21" s="334"/><c r="C21" s="218" t="s"><v>1695</v></c><c r="D21" s="218" t="s"><v>1738</v></c><c r="E21" s="219"><v>2012</v></c><c r="F21" s="220"><v>2020</v></c><c r="G21" s="221"/><c r="H21" s="221"><v>29.645484194238332</v></c><c r="I21" s="221"/><c r="J21" s="221"><v>34.062661339180018</v></c><c r="K21" s="327"/><c r="L21" s="327"/><c r="M21" s="330"/></row><row r="22" spans="2:13" s="33" customFormat="1" ht="45" x14ac:dyDescent="0.25"><c r="B22" s="332" t="str"><f>Translation!A64</f><v>Cooking</v></c><c r="C22" s="218" t="s"><v>1696</v></c><c r="D22" s="218" t="s"><v>1738</v></c><c r="E22" s="219"><v>2012</v></c><c r="F22" s="220"><v>2020</v></c><c r="G22" s="221"/><c r="H22" s="221"><v>2.9912401352869185</v></c><c r="I22" s="221"/><c r="J22" s="221"><v>1.9104427778871065</v></c><c r="K22" s="327"/><c r="L22" s="327"/><c r="M22" s="330"/></row><row r="23" spans="2:13" s="33" customFormat="1" ht="45" x14ac:dyDescent="0.25"><c r="B23" s="334"/><c r="C23" s="218" t="s"><v>1697</v></c><c r="D23" s="218" t="s"><v>1738</v></c><c r="E23" s="219"><v>2012</v></c><c r="F23" s="220"><v>2020</v></c><c r="G23" s="221"/><c r="H23" s="221"><v>27.592092558276718</v></c><c r="I23" s="221"/><c r="J23" s="221"><v>17.644916545734304</v></c><c r="K23" s="327"/><c r="L23" s="327"/><c r="M23" s="330"/></row><row r="24" spans="2:13" s="33" customFormat="1" ht="45" x14ac:dyDescent="0.25"><c r="B24" s="332" t="str"><f>Translation!A65</f><v>Refrigerator and freezers</v></c><c r="C24" s="218" t="s"><v>1698</v></c><c r="D24" s="218" t="s"><v>1738</v></c><c r="E24" s="219"><v>2012</v></c><c r="F24" s="220"><v>2020</v></c><c r="G24" s="221"/><c r="H24" s="221"><v>2.0938567211604902</v></c><c r="I24" s="221"/><c r="J24" s="221"><v>2.4058413726128896</v></c><c r="K24" s="327"/><c r="L24" s="327"/><c r="M24" s="330"/></row><row r="25" spans="2:13" s="33" customFormat="1" ht="45" x14ac:dyDescent="0.25"><c r="B25" s="334"/><c r="C25" s="218" t="s"><v>1699</v></c><c r="D25" s="218" t="s"><v>1738</v></c><c r="E25" s="219"><v>2012</v></c><c r="F25" s="220"><v>2020</v></c><c r="G25" s="221"/><c r="H25" s="221"><v>19.345269702233054</v></c><c r="I25" s="221"/><c r="J25" s="221"><v>22.227714887865861</v></c><c r="K25" s="327"/><c r="L25" s="327"/><c r="M25" s="330"/></row><row r="26" spans="2:13" s="33" customFormat="1" ht="45" x14ac:dyDescent="0.25"><c r="B26" s="332" t="str"><f>Translation!A66</f><v>Laundry machines and dryers</v></c><c r="C26" s="218" t="s"><v>1698</v></c><c r="D26" s="218" t="s"><v>1738</v></c><c r="E26" s="219"><v>2012</v></c><c r="F26" s="220"><v>2020</v></c><c r="G26" s="221"/><c r="H26" s="221"><v>0.12743510007041753</v></c><c r="I26" s="221"/><c r="J26" s="221"><v>0.14642292998056897</v></c><c r="K26" s="327"/><c r="L26" s="327"/><c r="M26" s="330"/></row><row r="27" spans="2:13" s="33" customFormat="1" ht="45" x14ac:dyDescent="0.25"><c r="B27" s="334"/><c r="C27" s="218" t="s"><v>1699</v></c><c r="D27" s="218" t="s"><v>1738</v></c><c r="E27" s="219"><v>2012</v></c><c r="F27" s="220"><v>2020</v></c><c r="G27" s="221"/><c r="H27" s="221"><v>1.177380646671534</v></c><c r="I27" s="221"/><c r="J27" s="221"><v>1.3528103630253301</v></c><c r="K27" s="327"/><c r="L27" s="327"/><c r="M27" s="330"/></row><row r="28" spans="2:13" s="33" customFormat="1" ht="45" x14ac:dyDescent="0.25"><c r="B28" s="332" t="str"><f>Translation!A67</f><v>Dish washing</v></c><c r="C28" s="218" t="s"><v>1698</v></c><c r="D28" s="218" t="s"><v>1738</v></c><c r="E28" s="219"><v>2012</v></c><c r="F28" s="220"><v>2020</v></c><c r="G28" s="221"/><c r="H28" s="221"><v>0.17840914009906961</v></c><c r="I28" s="221"/><c r="J28" s="221"><v>0.20499210197360501</v></c><c r="K28" s="327"/><c r="L28" s="327"/><c r="M28" s="330"/></row><row r="29" spans="2:13" s="33" customFormat="1" ht="45" x14ac:dyDescent="0.25"><c r="B29" s="334"/><c r="C29" s="218" t="s"><v>1699</v></c><c r="D29" s="218" t="s"><v>1738</v></c><c r="E29" s="219"><v>2012</v></c><c r="F29" s="220"><v>2020</v></c><c r="G29" s="221"/><c r="H29" s="221"><v>1.6483329053403901</v></c><c r="I29" s="221"/><c r="J29" s="221"><v>1.8939345082358665</v></c><c r="K29" s="327"/><c r="L29" s="327"/><c r="M29" s="330"/></row><row r="30" spans="2:13" s="33" customFormat="1" ht="45" x14ac:dyDescent="0.25"><c r="B30" s="332" t="str"><f>Translation!A68</f><v>Tv sets</v></c><c r="C30" s="218" t="s"><v>1698</v></c><c r="D30" s="218" t="s"><v>1738</v></c><c r="E30" s="219"><v>2012</v></c><c r="F30" s="220"><v>2020</v></c><c r="G30" s="221"/><c r="H30" s="221"><v>0.1657636570918031</v></c><c r="I30" s="221"/><c r="J30" s="221"><v>0.19046244199812967</v></c><c r="K30" s="327"/><c r="L30" s="327"/><c r="M30" s="330"/></row><row r="31" spans="2:13" s="33" customFormat="1" ht="45" x14ac:dyDescent="0.25"><c r="B31" s="334"/><c r="C31" s="218" t="s"><v>1699</v></c><c r="D31" s="218" t="s"><v>1738</v></c><c r="E31" s="219"><v>2012</v></c><c r="F31" s="220"><v>2020</v></c><c r="G31" s="221"/><c r="H31" s="221"><v>1.5315005180936068</v></c><c r="I31" s="221"/><c r="J31" s="221"><v>1.7596940952890792</v></c><c r="K31" s="327"/><c r="L31" s="327"/><c r="M31" s="330"/></row><row r="32" spans="2:13" s="33" customFormat="1" ht="45" x14ac:dyDescent="0.25"><c r="B32" s="35" t="str"><f>Translation!A69</f><v>Other electric appliances</v></c><c r="C32" s="218" t="s"><v>1698</v></c><c r="D32" s="218" t="s"><v>1738</v></c><c r="E32" s="219"><v>2012</v></c><c r="F32" s="220"><v>2020</v></c><c r="G32" s="221"/><c r="H32" s="221"><v>1.4916598684798776</v></c><c r="I32" s="221"/><c r="J32" s="221"><v>1.7139171888831899</v></c><c r="K32" s="327"/><c r="L32" s="327"/><c r="M32" s="330"/></row><row r="33" spans="2:13" s="33" customFormat="1" ht="45" x14ac:dyDescent="0.25"><c r="B33" s="35"/><c r="C33" s="218" t="s"><v>1699</v></c><c r="D33" s="218" t="s"><v>1738</v></c><c r="E33" s="219"><v>2012</v></c><c r="F33" s="220"><v>2020</v></c><c r="G33" s="221"/><c r="H33" s="221"><v>13.781536323914528</v></c><c r="I33" s="221"/><c r="J33" s="221"><v>15.834985236177292</v></c><c r="K33" s="327"/><c r="L33" s="327"/><c r="M33" s="330"/></row><row r="34" spans="2:13" s="33" customFormat="1" ht="15" x14ac:dyDescent="0.25"><c r="B34" s="35" t="str"><f>Translation!A59</f><v>Overall actions</v></c><c r="C34" s="218"/><c r="D34" s="218"/><c r="E34" s="219"/><c r="F34" s="220"/><c r="G34" s="221"/><c r="H34" s="221"/><c r="I34" s="221"/><c r="J34" s="221"/><c r="K34" s="327"/><c r="L34" s="327"/><c r="M34" s="330"/></row><row r="35" spans="2:13" s="33" customFormat="1" ht="7.5" customHeight="1" x14ac:dyDescent="0.25"><c r="B35" s="35"/><c r="C35" s="16"/><c r="D35" s="16"/><c r="E35" s="17"/><c r="F35" s="18"/><c r="G35" s="19"/><c r="H35" s="19"/><c r="I35" s="19"/><c r="J35" s="19"/><c r="K35" s="328"/><c r="L35" s="328"/><c r="M35" s="331"/></row><row r="36" spans="2:13" s="33" customFormat="1" ht="15" x14ac:dyDescent="0.25"><c r="B36" s="197" t="str"><f>Translation!A70</f><v>PRIMARY SECTOR</v></c><c r="C36" s="198"/><c r="D36" s="198"/><c r="E36" s="199"/><c r="F36" s="199"/><c r="G36" s="200"/><c r="H36" s="200"/><c r="I36" s="200"/><c r="J36" s="200"/><c r="K36" s="200"/><c r="L36" s="200"/><c r="M36" s="200"/></row><row r="37" spans="2:13" s="33" customFormat="1" ht="45" x14ac:dyDescent="0.25"><c r="B37" s="35" t="str"><f>Translation!A71</f><v>Agriculture, forestry and fishing</v></c><c r="C37" s="218" t="s"><v>1700</v></c><c r="D37" s="218" t="s"><v>1739</v></c><c r="E37" s="219"><v>2012</v></c><c r="F37" s="220"><v>2020</v></c><c r="G37" s="221"/><c r="H37" s="221"><v>1.8981123730914584</v></c><c r="I37" s="221"/><c r="J37" s="221"><v>1.6723485551394535</v></c><c r="K37" s="326"><v>19</v></c><c r="L37" s="326"/><c r="M37" s="329"><v>17</v></c></row><row r="38" spans="2:13" s="33" customFormat="1" ht="45" x14ac:dyDescent="0.25"><c r="B38" s="35"/><c r="C38" s="218" t="s"><v>1701</v></c><c r="D38" s="218" t="s"><v>1739</v></c><c r="E38" s="219"><v>2012</v></c><c r="F38" s="220"><v>2020</v></c><c r="G38" s="221"/><c r="H38" s="221"><v>17.522153471754184</v></c><c r="I38" s="221"/><c r="J38" s="221"><v>15.449107111607089</v></c><c r="K38" s="327"/><c r="L38" s="327"/><c r="M38" s="330"/></row><row r="39" spans="2:13" s="33" customFormat="1" ht="15" x14ac:dyDescent="0.25"><c r="B39" s="35" t="str"><f>Translation!A72</f><v>Mining and quarrying</v></c><c r="C39" s="218"/><c r="D39" s="218"/><c r="E39" s="219"/><c r="F39" s="220"/><c r="G39" s="221"/><c r="H39" s="221"/><c r="I39" s="221"/><c r="J39" s="221"/><c r="K39" s="327"/><c r="L39" s="327"/><c r="M39" s="330"/></row><row r="40" spans="2:13" s="33" customFormat="1" ht="15" x14ac:dyDescent="0.25"><c r="B40" s="35" t="str"><f>Translation!A59</f><v>Overall actions</v></c><c r="C40" s="218"/><c r="D40" s="218"/><c r="E40" s="219"/><c r="F40" s="220"/><c r="G40" s="221"/><c r="H40" s="221"/><c r="I40" s="221"/><c r="J40" s="221"/><c r="K40" s="327"/><c r="L40" s="327"/><c r="M40" s="330"/></row><row r="41" spans="2:13" s="33" customFormat="1" ht="7.5" customHeight="1" x14ac:dyDescent="0.25"><c r="B41" s="35"/><c r="C41" s="16"/><c r="D41" s="16"/><c r="E41" s="17"/><c r="F41" s="18"/><c r="G41" s="19"/><c r="H41" s="19"/><c r="I41" s="19"/><c r="J41" s="19"/><c r="K41" s="328"/><c r="L41" s="328"/><c r="M41" s="331"/></row><row r="42" spans="2:13" s="33" customFormat="1" ht="15" x14ac:dyDescent="0.25"><c r="B42" s="197" t="str"><f>Translation!A73</f><v>SECONDARY SECTOR</v></c><c r="C42" s="198"/><c r="D42" s="198"/><c r="E42" s="199"/><c r="F42" s="199"/><c r="G42" s="200"/><c r="H42" s="200"/><c r="I42" s="200"/><c r="J42" s="200"/><c r="K42" s="200"/><c r="L42" s="200"/><c r="M42" s="200"/></row><row r="43" spans="2:13" s="33" customFormat="1" ht="45" x14ac:dyDescent="0.25"><c r="B43" s="332" t="str"><f>Translation!A74</f><v>Manufacturing</v></c><c r="C43" s="218" t="s"><v>1702</v></c><c r="D43" s="218" t="s"><v>1739</v></c><c r="E43" s="219"><v>2012</v></c><c r="F43" s="220"><v>2020</v></c><c r="G43" s="221"/><c r="H43" s="221"><v>1.7951312790622371</v></c><c r="I43" s="221"/><c r="J43" s="221"><v>1.1810797546705645</v></c><c r="K43" s="326"><v>39</v></c><c r="L43" s="326"/><c r="M43" s="329"><v>28</v></c></row><row r="44" spans="2:13" s="33" customFormat="1" ht="45" x14ac:dyDescent="0.25"><c r="B44" s="334"/><c r="C44" s="218" t="s"><v>1703</v></c><c r="D44" s="218" t="s"><v>1739</v></c><c r="E44" s="219"><v>2012</v></c><c r="F44" s="220"><v>2020</v></c><c r="G44" s="221"/><c r="H44" s="221"><v>16.271342208045098</v></c><c r="I44" s="221"/><c r="J44" s="221"><v>10.74455334316897</v></c><c r="K44" s="327"/><c r="L44" s="327"/><c r="M44" s="330"/></row><row r="45" spans="2:13" s="33" customFormat="1" ht="60" x14ac:dyDescent="0.25"><c r="B45" s="332" t="str"><f>Translation!A75</f><v>Water supply, sewerage, waste management and remediation activities</v></c><c r="C45" s="218" t="s"><v>1704</v></c><c r="D45" s="218" t="s"><v>1738</v></c><c r="E45" s="219"><v>2012</v></c><c r="F45" s="220"><v>2020</v></c><c r="G45" s="221"/><c r="H45" s="221"><v>0.45136437537237523</v></c><c r="I45" s="221"/><c r="J45" s="221"><v>0.51861766730305847</v></c><c r="K45" s="327"/><c r="L45" s="327"/><c r="M45" s="330"/></row><row r="46" spans="2:13" s="33" customFormat="1" ht="60" x14ac:dyDescent="0.25"><c r="B46" s="334"/><c r="C46" s="218" t="s"><v>1705</v></c><c r="D46" s="218" t="s"><v>1738</v></c><c r="E46" s="219"><v>2012</v></c><c r="F46" s="220"><v>2020</v></c><c r="G46" s="221"/><c r="H46" s="221"><v>4.1154296134445758</v></c><c r="I46" s="221"/><c r="J46" s="221"><v>4.7286286258475023</v></c><c r="K46" s="327"/><c r="L46" s="327"/><c r="M46" s="330"/></row><row r="47" spans="2:13" s="33" customFormat="1" ht="45" x14ac:dyDescent="0.25"><c r="B47" s="35" t="str"><f>Translation!A76</f><v>Construction</v></c><c r="C47" s="218" t="s"><v>1706</v></c><c r="D47" s="218" t="s"><v>1739</v></c><c r="E47" s="219"><v>2012</v></c><c r="F47" s="220"><v>2020</v></c><c r="G47" s="221"/><c r="H47" s="221"><v>1.6679872794601478</v></c><c r="I47" s="221"/><c r="J47" s="221"><v>1.1669584147566638</v></c><c r="K47" s="327"/><c r="L47" s="327"/><c r="M47" s="330"/></row><row r="48" spans="2:13" s="33" customFormat="1" ht="45" x14ac:dyDescent="0.25"><c r="B48" s="35"/><c r="C48" s="218" t="s"><v>1707</v></c><c r="D48" s="218" t="s"><v>1739</v></c><c r="E48" s="219"><v>2012</v></c><c r="F48" s="220"><v>2020</v></c><c r="G48" s="221"/><c r="H48" s="221"><v>15.124524451854894</v></c><c r="I48" s="221"/><c r="J48" s="221"><v>10.617181202877772</v></c><c r="K48" s="327"/><c r="L48" s="327"/><c r="M48" s="330"/></row><row r="49" spans="2:13" s="33" customFormat="1" ht="15" x14ac:dyDescent="0.25"><c r="B49" s="35" t="str"><f>Translation!A59</f><v>Overall actions</v></c><c r="C49" s="218"/><c r="D49" s="218"/><c r="E49" s="219"/><c r="F49" s="220"/><c r="G49" s="221"/><c r="H49" s="221"/><c r="I49" s="221"/><c r="J49" s="221"/><c r="K49" s="327"/><c r="L49" s="327"/><c r="M49" s="330"/></row><row r="50" spans="2:13" s="33" customFormat="1" ht="7.5" customHeight="1" x14ac:dyDescent="0.25"><c r="B50" s="35"/><c r="C50" s="16"/><c r="D50" s="16"/><c r="E50" s="17"/><c r="F50" s="18"/><c r="G50" s="19"/><c r="H50" s="19"/><c r="I50" s="19"/><c r="J50" s="19"/><c r="K50" s="328"/><c r="L50" s="328"/><c r="M50" s="331"/></row><row r="51" spans="2:13" s="33" customFormat="1" ht="15" x14ac:dyDescent="0.25"><c r="B51" s="197" t="str"><f>Translation!A77</f><v>TERTIARY SECTOR</v></c><c r="C51" s="198"/><c r="D51" s="198"/><c r="E51" s="199"/><c r="F51" s="199"/><c r="G51" s="200"/><c r="H51" s="200"/><c r="I51" s="200"/><c r="J51" s="200"/><c r="K51" s="200"/><c r="L51" s="200"/><c r="M51" s="200"/></row><row r="52" spans="2:13" s="33" customFormat="1" ht="45" x14ac:dyDescent="0.25"><c r="B52" s="332" t="str"><f>Translation!A78</f><v xml:space="preserve">Wholesale and retail trade; repair of motor vehicles and motorcycles </v></c><c r="C52" s="218" t="s"><v>1708</v></c><c r="D52" s="218" t="s"><v>1739</v></c><c r="E52" s="219"><v>2012</v></c><c r="F52" s="220"><v>2020</v></c><c r="G52" s="221"/><c r="H52" s="221"><v>3.9685623998977664</v></c><c r="I52" s="221"/><c r="J52" s="221"><v>3.9897275126135758</v></c><c r="K52" s="326"><v>1663</v></c><c r="L52" s="326"><v>39</v></c><c r="M52" s="329"><v>1439</v></c></row><row r="53" spans="2:13" s="33" customFormat="1" ht="105" x14ac:dyDescent="0.25"><c r="B53" s="333"/><c r="C53" s="218" t="s"><v>1709</v></c><c r="D53" s="218" t="s"><v>1739</v></c><c r="E53" s="219"><v>2012</v></c><c r="F53" s="220"><v>2020</v></c><c r="G53" s="221"/><c r="H53" s="221"><v>30.507562737260336</v></c><c r="I53" s="221"/><c r="J53" s="221"><v>30.699088934194556</v></c><c r="K53" s="327"/><c r="L53" s="327"/><c r="M53" s="330"/></row><row r="54" spans="2:13" s="33" customFormat="1" ht="30" x14ac:dyDescent="0.25"><c r="B54" s="334"/><c r="C54" s="218" t="s"><v>1691</v></c><c r="D54" s="218" t="s"><v>1739</v></c><c r="E54" s="219"><v>2012</v></c><c r="F54" s="220"><v>2020</v></c><c r="G54" s="221"/><c r="H54" s="221"><v>3.4930156606428175</v></c><c r="I54" s="221"/><c r="J54" s="221"><v>-4.1927219468966035</v></c><c r="K54" s="327"/><c r="L54" s="327"/><c r="M54" s="330"/></row><row r="55" spans="2:13" s="33" customFormat="1" ht="45" x14ac:dyDescent="0.25"><c r="B55" s="332" t="str"><f>Translation!A79</f><v>Accommodation and food service activities</v></c><c r="C55" s="218" t="s"><v>1710</v></c><c r="D55" s="218" t="s"><v>1739</v></c><c r="E55" s="219"><v>2012</v></c><c r="F55" s="220"><v>2020</v></c><c r="G55" s="221"/><c r="H55" s="221"><v>8.9934710876166513</v></c><c r="I55" s="221"/><c r="J55" s="221"><v>8.2702383688350292</v></c><c r="K55" s="327"/><c r="L55" s="327"/><c r="M55" s="330"/></row><row r="56" spans="2:13" s="33" customFormat="1" ht="120" x14ac:dyDescent="0.25"><c r="B56" s="333"/><c r="C56" s="218" t="s"><v>1711</v></c><c r="D56" s="218" t="s"><v>1739</v></c><c r="E56" s="219"><v>2012</v></c><c r="F56" s="220"><v>2020</v></c><c r="G56" s="221"/><c r="H56" s="221"><v>69.089255649001032</v></c><c r="I56" s="221"/><c r="J56" s="221"><v>63.626945901675043</v></c><c r="K56" s="327"/><c r="L56" s="327"/><c r="M56" s="330"/></row><row r="57" spans="2:13" s="33" customFormat="1" ht="45" x14ac:dyDescent="0.25"><c r="B57" s="333"/><c r="C57" s="218" t="s"><v>1712</v></c><c r="D57" s="218" t="s"><v>1739</v></c><c r="E57" s="219"><v>2012</v></c><c r="F57" s="220"><v>2020</v></c><c r="G57" s="221"/><c r="H57" s="221"><v>0.75308635308101657</v></c><c r="I57" s="221"><v>9.9857931345154114</v></c><c r="J57" s="221"><v>4.837610686123905</v></c><c r="K57" s="327"/><c r="L57" s="327"/><c r="M57" s="330"/></row><row r="58" spans="2:13" s="33" customFormat="1" ht="45" x14ac:dyDescent="0.25"><c r="B58" s="333"/><c r="C58" s="218" t="s"><v>1713</v></c><c r="D58" s="218" t="s"><v>1739</v></c><c r="E58" s="219"><v>2012</v></c><c r="F58" s="220"><v>2020</v></c><c r="G58" s="221"/><c r="H58" s="221"><v>8.9934710876166513</v></c><c r="I58" s="221"/><c r="J58" s="221"><v>8.2702383688350292</v></c><c r="K58" s="327"/><c r="L58" s="327"/><c r="M58" s="330"/></row><row r="59" spans="2:13" s="33" customFormat="1" ht="165" x14ac:dyDescent="0.25"><c r="B59" s="333"/><c r="C59" s="218" t="s"><v>1714</v></c><c r="D59" s="218" t="s"><v>1739</v></c><c r="E59" s="219"><v>2012</v></c><c r="F59" s="220"><v>2020</v></c><c r="G59" s="221"/><c r="H59" s="221"><v>69.089255649001032</v></c><c r="I59" s="221"/><c r="J59" s="221"><v>63.626945901675043</v></c><c r="K59" s="327"/><c r="L59" s="327"/><c r="M59" s="330"/></row><row r="60" spans="2:13" s="33" customFormat="1" ht="45" x14ac:dyDescent="0.25"><c r="B60" s="334"/><c r="C60" s="218" t="s"><v>1715</v></c><c r="D60" s="218" t="s"><v>1739</v></c><c r="E60" s="219"><v>2012</v></c><c r="F60" s="220"><v>2020</v></c><c r="G60" s="221"/><c r="H60" s="221"><v>5.4685463434826591</v></c><c r="I60" s="221"><v>4.4936069105319296</v></c><c r="J60" s="221"><v>-2.1658304319074282</v></c><c r="K60" s="327"/><c r="L60" s="327"/><c r="M60" s="330"/></row><row r="61" spans="2:13" s="33" customFormat="1" ht="45" x14ac:dyDescent="0.25"><c r="B61" s="332" t="str"><f>Translation!A80</f><v>General public administration and social security</v></c><c r="C61" s="218" t="s"><v>1716</v></c><c r="D61" s="218" t="s"><v>1738</v></c><c r="E61" s="219"><v>2012</v></c><c r="F61" s="220"><v>2020</v></c><c r="G61" s="221"/><c r="H61" s="221"><v>0.9442002770451331</v></c><c r="I61" s="221"/><c r="J61" s="221"><v>0.92460550819264931</v></c><c r="K61" s="327"/><c r="L61" s="327"/><c r="M61" s="330"/></row><row r="62" spans="2:13" s="33" customFormat="1" ht="165" x14ac:dyDescent="0.25"><c r="B62" s="333"/><c r="C62" s="218" t="s"><v>1717</v></c><c r="D62" s="218" t="s"><v>1738</v></c><c r="E62" s="219"><v>2012</v></c><c r="F62" s="220"><v>2020</v></c><c r="G62" s="221"/><c r="H62" s="221"><v>10.273308181847016</v></c><c r="I62" s="221"/><c r="J62" s="221"><v>10.072865950029357</v></c><c r="K62" s="327"/><c r="L62" s="327"/><c r="M62" s="330"/></row><row r="63" spans="2:13" s="33" customFormat="1" ht="30" x14ac:dyDescent="0.25"><c r="B63" s="334"/><c r="C63" s="218" t="s"><v>1718</v></c><c r="D63" s="218" t="s"><v>1738</v></c><c r="E63" s="219"><v>2012</v></c><c r="F63" s="220"><v>2020</v></c><c r="G63" s="221"/><c r="H63" s="221"><v>6.2216326965632716</v></c><c r="I63" s="221"/><c r="J63" s="221"><v>2.6717802542160722</v></c><c r="K63" s="327"/><c r="L63" s="327"/><c r="M63" s="330"/></row><row r="64" spans="2:13" s="33" customFormat="1" ht="30" x14ac:dyDescent="0.25"><c r="B64" s="35" t="str"><f>Translation!A81</f><v>Defence, justice, police and fire departments</v></c><c r="C64" s="218"/><c r="D64" s="218" t="s"><v>1738</v></c><c r="E64" s="219"><v>2012</v></c><c r="F64" s="220"><v>2020</v></c><c r="G64" s="221"/><c r="H64" s="221"/><c r="I64" s="221"/><c r="J64" s="221"/><c r="K64" s="327"/><c r="L64" s="327"/><c r="M64" s="330"/></row><row r="65" spans="2:13" s="33" customFormat="1" ht="45" x14ac:dyDescent="0.25"><c r="B65" s="35" t="str"><f>Translation!A82</f><v>Education</v></c><c r="C65" s="218" t="s"><v>1719</v></c><c r="D65" s="218" t="s"><v>1740</v></c><c r="E65" s="219"><v>2012</v></c><c r="F65" s="220"><v>2020</v></c><c r="G65" s="221"/><c r="H65" s="221"><v>0.59282951653787874</v></c><c r="I65" s="221"/><c r="J65" s="221"><v>0.41500625689837356</v></c><c r="K65" s="327"/><c r="L65" s="327"/><c r="M65" s="330"/></row><row r="66" spans="2:13" s="33" customFormat="1" ht="120" x14ac:dyDescent="0.25"><c r="B66" s="35"/><c r="C66" s="218" t="s"><v>1720</v></c><c r="D66" s="218" t="s"><v>1740</v></c><c r="E66" s="219"><v>2012</v></c><c r="F66" s="220"><v>2020</v></c><c r="G66" s="221"/><c r="H66" s="221"><v>6.6581099703544169</v></c><c r="I66" s="221"/><c r="J66" s="221"><v>4.6745269898500634</v></c><c r="K66" s="327"/><c r="L66" s="327"/><c r="M66" s="330"/></row><row r="67" spans="2:13" s="33" customFormat="1" ht="30" x14ac:dyDescent="0.25"><c r="B67" s="35"/><c r="C67" s="218" t="s"><v>1721</v></c><c r="D67" s="218" t="s"><v>1740</v></c><c r="E67" s="219"><v>2012</v></c><c r="F67" s="220"><v>2020</v></c><c r="G67" s="221"/><c r="H67" s="221"><v>-4.8387462572617448</v></c><c r="I67" s="221"/><c r="J67" s="221"><v>-6.5915829902438015</v></c><c r="K67" s="327"/><c r="L67" s="327"/><c r="M67" s="330"/></row><row r="68" spans="2:13" s="33" customFormat="1" ht="30" x14ac:dyDescent="0.25"><c r="B68" s="35" t="str"><f>Translation!A83</f><v>Human health and social work activities</v></c><c r="C68" s="218"/><c r="D68" s="218"/><c r="E68" s="219"/><c r="F68" s="220"/><c r="G68" s="221"/><c r="H68" s="221"/><c r="I68" s="221"/><c r="J68" s="221"/><c r="K68" s="327"/><c r="L68" s="327"/><c r="M68" s="330"/></row><row r="69" spans="2:13" s="33" customFormat="1" ht="45" x14ac:dyDescent="0.25"><c r="B69" s="332" t="str"><f>Translation!A84</f><v>Other services</v></c><c r="C69" s="218" t="s"><v>1722</v></c><c r="D69" s="218" t="s"><v>1739</v></c><c r="E69" s="219"><v>2012</v></c><c r="F69" s="220"><v>2020</v></c><c r="G69" s="221"/><c r="H69" s="221"><v>3.136444477338955</v></c><c r="I69" s="221"/><c r="J69" s="221"><v>3.1531717438398723</v></c><c r="K69" s="327"/><c r="L69" s="327"/><c r="M69" s="330"/></row><row r="70" spans="2:13" s="33" customFormat="1" ht="105" x14ac:dyDescent="0.25"><c r="B70" s="333"/><c r="C70" s="218" t="s"><v>1709</v></c><c r="D70" s="218" t="s"><v>1739</v></c><c r="E70" s="219"><v>2012</v></c><c r="F70" s="220"><v>2020</v></c><c r="G70" s="221"/><c r="H70" s="221"><v>24.110815711705477</v></c><c r="I70" s="221"/><c r="J70" s="221"><v>24.262183189927278</v></c><c r="K70" s="327"/><c r="L70" s="327"/><c r="M70" s="330"/></row><row r="71" spans="2:13" s="33" customFormat="1" ht="30" x14ac:dyDescent="0.25"><c r="B71" s="334"/><c r="C71" s="218" t="s"><v>1691</v></c><c r="D71" s="218" t="s"><v>1739</v></c><c r="E71" s="219"><v>2012</v></c><c r="F71" s="220"><v>2020</v></c><c r="G71" s="221"/><c r="H71" s="221"><v>7.4945162762435054</v></c><c r="I71" s="221"/><c r="J71" s="221"><v>-9.0013925372679502</v></c><c r="K71" s="327"/><c r="L71" s="327"/><c r="M71" s="330"/></row><row r="72" spans="2:13" s="33" customFormat="1" ht="45" x14ac:dyDescent="0.25"><c r="B72" s="35" t="str"><f>Translation!A85</f><v>Public lighting</v></c><c r="C72" s="218" t="s"><v>1723</v></c><c r="D72" s="218" t="s"><v>1741</v></c><c r="E72" s="219"><v>2012</v></c><c r="F72" s="220"><v>2020</v></c><c r="G72" s="221"/><c r="H72" s="221"><v>1.0604110182680921</v></c><c r="I72" s="221"/><c r="J72" s="221"><v>1.2184122599897416</v></c><c r="K72" s="327"/><c r="L72" s="327"/><c r="M72" s="330"/></row><row r="73" spans="2:13" s="33" customFormat="1" ht="45" x14ac:dyDescent="0.25"><c r="B73" s="35"/><c r="C73" s="218" t="s"><v>1724</v></c><c r="D73" s="218" t="s"><v>1741</v></c><c r="E73" s="219"><v>2012</v></c><c r="F73" s="220"><v>2020</v></c><c r="G73" s="221"/><c r="H73" s="221"><v>10.535650183400625</v></c><c r="I73" s="221"/><c r="J73" s="221"><v>12.105462060727101</v></c><c r="K73" s="327"/><c r="L73" s="327"/><c r="M73" s="330"/></row><row r="74" spans="2:13" s="33" customFormat="1" ht="15" x14ac:dyDescent="0.25"><c r="B74" s="35" t="str"><f>Translation!A59</f><v>Overall actions</v></c><c r="C74" s="218"/><c r="D74" s="218"/><c r="E74" s="219"/><c r="F74" s="220"/><c r="G74" s="221"/><c r="H74" s="221"/><c r="I74" s="221"/><c r="J74" s="221"/><c r="K74" s="327"/><c r="L74" s="327"/><c r="M74" s="330"/></row><row r="75" spans="2:13" s="33" customFormat="1" ht="7.5" customHeight="1" x14ac:dyDescent="0.25"><c r="B75" s="35"/><c r="C75" s="16"/><c r="D75" s="16"/><c r="E75" s="17"/><c r="F75" s="18"/><c r="G75" s="19"/><c r="H75" s="19"/><c r="I75" s="19"/><c r="J75" s="19"/><c r="K75" s="328"/><c r="L75" s="328"/><c r="M75" s="331"/></row><row r="76" spans="2:13" s="33" customFormat="1" ht="15" x14ac:dyDescent="0.25"><c r="B76" s="197" t="str"><f>Translation!A86</f><v>TRANSPORTS</v></c><c r="C76" s="198"/><c r="D76" s="198"/><c r="E76" s="199"/><c r="F76" s="199"/><c r="G76" s="200"/><c r="H76" s="200"/><c r="I76" s="200"/><c r="J76" s="200"/><c r="K76" s="200"/><c r="L76" s="200"/><c r="M76" s="200"/></row><row r="77" spans="2:13" s="33" customFormat="1" ht="60" x14ac:dyDescent="0.25"><c r="B77" s="332" t="str"><f>Translation!A87</f><v>Passenger transport by road (public transport, taxi, tourism, transfers, etc.)</v></c><c r="C77" s="218" t="s"><v>1725</v></c><c r="D77" s="218" t="s"><v>1742</v></c><c r="E77" s="219"><v>2012</v></c><c r="F77" s="220"><v>2020</v></c><c r="G77" s="221"/><c r="H77" s="221"><v>-0.39759448947329978</v></c><c r="I77" s="221"/><c r="J77" s="221"><v>-0.10481672952381713</v></c><c r="K77" s="326"><v>67</v></c><c r="L77" s="326"/><c r="M77" s="329"><v>2</v></c></row><row r="78" spans="2:13" s="33" customFormat="1" ht="45" x14ac:dyDescent="0.25"><c r="B78" s="333"/><c r="C78" s="218" t="s"><v>1726</v></c><c r="D78" s="218" t="s"><v>1743</v></c><c r="E78" s="219"><v>2012</v></c><c r="F78" s="220"><v>2020</v></c><c r="G78" s="221"/><c r="H78" s="221"><v>1.2192778667587036</v></c><c r="I78" s="221"/><c r="J78" s="221"><v>0.32143483312231386</v></c><c r="K78" s="327"/><c r="L78" s="327"/><c r="M78" s="330"/></row><row r="79" spans="2:13" s="33" customFormat="1" ht="45" x14ac:dyDescent="0.25"><c r="B79" s="334"/><c r="C79" s="218" t="s"><v>1727</v></c><c r="D79" s="218" t="s"><v>1738</v></c><c r="E79" s="219"><v>2012</v></c><c r="F79" s="220"><v>2020</v></c><c r="G79" s="221"/><c r="H79" s="221"><v>-4.1031885478635864E-2</v></c><c r="I79" s="221"/><c r="J79" s="221"><v>-0.42041835801339605</v></c><c r="K79" s="327"/><c r="L79" s="327"/><c r="M79" s="330"/></row><row r="80" spans="2:13" s="33" customFormat="1" ht="45" x14ac:dyDescent="0.25"><c r="B80" s="332" t="str"><f>Translation!A88</f><v>Other fleet for public and private services</v></c><c r="C80" s="218" t="s"><v>1728</v></c><c r="D80" s="218" t="s"><v>1738</v></c><c r="E80" s="219"><v>2012</v></c><c r="F80" s="220"><v>2020</v></c><c r="G80" s="221"/><c r="H80" s="221"><v>26.82001355027306</v></c><c r="I80" s="221"/><c r="J80" s="221"><v>7.0704855840550511</v></c><c r="K80" s="327"/><c r="L80" s="327"/><c r="M80" s="330"/></row><row r="81" spans="2:13" s="33" customFormat="1" ht="45" x14ac:dyDescent="0.25"><c r="B81" s="334"/><c r="C81" s="218" t="s"><v>1729</v></c><c r="D81" s="218" t="s"><v>1738</v></c><c r="E81" s="219"><v>2012</v></c><c r="F81" s="220"><v>2020</v></c><c r="G81" s="221"/><c r="H81" s="221"><v>-1.925476507232007E-2</v></c><c r="I81" s="221"/><c r="J81" s="221"><v>-0.19977588078068542</v></c><c r="K81" s="327"/><c r="L81" s="327"/><c r="M81" s="330"/></row><row r="82" spans="2:13" s="33" customFormat="1" ht="45" x14ac:dyDescent="0.25"><c r="B82" s="332" t="str"><f>Translation!A89</f><v>Freight transport by road and removal services</v></c><c r="C82" s="218" t="s"><v>1730</v></c><c r="D82" s="218" t="s"><v>1744</v></c><c r="E82" s="219"><v>2012</v></c><c r="F82" s="220"><v>2020</v></c><c r="G82" s="221"/><c r="H82" s="221"><v>20.116365086621144</v></c><c r="I82" s="221"/><c r="J82" s="221"><v>5.3032213828652557</v></c><c r="K82" s="327"/><c r="L82" s="327"/><c r="M82" s="330"/></row><row r="83" spans="2:13" s="33" customFormat="1" ht="45" x14ac:dyDescent="0.25"><c r="B83" s="334"/><c r="C83" s="218" t="s"><v>1731</v></c><c r="D83" s="218" t="s"><v>1738</v></c><c r="E83" s="219"><v>2012</v></c><c r="F83" s="220"><v>2020</v></c><c r="G83" s="221"/><c r="H83" s="221"><v>-0.67696823749712265</v></c><c r="I83" s="221"/><c r="J83" s="221"><v>-6.9363099335140657</v></c><c r="K83" s="327"/><c r="L83" s="327"/><c r="M83" s="330"/></row><row r="84" spans="2:13" s="33" customFormat="1" ht="45" x14ac:dyDescent="0.25"><c r="B84" s="35" t="str"><f>Translation!A90</f><v>Private transports</v></c><c r="C84" s="218" t="s"><v>1732</v></c><c r="D84" s="218" t="s"><v>1738</v></c><c r="E84" s="219"><v>2012</v></c><c r="F84" s="220"><v>2020</v></c><c r="G84" s="221"/><c r="H84" s="221"><v>5.031756039944109</v></c><c r="I84" s="221"/><c r="J84" s="221"><v>1.2667344636599107</v></c><c r="K84" s="327"/><c r="L84" s="327"/><c r="M84" s="330"/></row><row r="85" spans="2:13" s="33" customFormat="1" ht="30" x14ac:dyDescent="0.25"><c r="B85" s="35"/><c r="C85" s="218" t="s"><v>1733</v></c><c r="D85" s="218" t="s"><v>1738</v></c><c r="E85" s="219"><v>2012</v></c><c r="F85" s="220"><v>2020</v></c><c r="G85" s="221"/><c r="H85" s="221"><v>43.784606472118966</v></c><c r="I85" s="221"/><c r="J85" s="221"><v>11.022686623861469</v></c><c r="K85" s="327"/><c r="L85" s="327"/><c r="M85" s="330"/></row><row r="86" spans="2:13" s="33" customFormat="1" ht="45" x14ac:dyDescent="0.25"><c r="B86" s="35"/><c r="C86" s="218" t="s"><v>1734</v></c><c r="D86" s="218" t="s"><v>1738</v></c><c r="E86" s="219"><v>2012</v></c><c r="F86" s="220"><v>2020</v></c><c r="G86" s="221"/><c r="H86" s="221"><v>-1.105174231823993</v></c><c r="I86" s="221"/><c r="J86" s="221"><v>-11.458663172657301</v></c><c r="K86" s="327"/><c r="L86" s="327"/><c r="M86" s="330"/></row><row r="87" spans="2:13" s="33" customFormat="1" ht="15" x14ac:dyDescent="0.25"><c r="B87" s="35" t="str"><f>Translation!A59</f><v>Overall actions</v></c><c r="C87" s="218"/><c r="D87" s="218"/><c r="E87" s="219"/><c r="F87" s="220"/><c r="G87" s="221"/><c r="H87" s="221"/><c r="I87" s="221"/><c r="J87" s="221"/><c r="K87" s="327"/><c r="L87" s="327"/><c r="M87" s="330"/></row><row r="88" spans="2:13" s="33" customFormat="1" ht="7.5" customHeight="1" x14ac:dyDescent="0.25"><c r="B88" s="35"/><c r="C88" s="16"/><c r="D88" s="16"/><c r="E88" s="17"/><c r="F88" s="18"/><c r="G88" s="19"/><c r="H88" s="19"/><c r="I88" s="19"/><c r="J88" s="19"/><c r="K88" s="328"/><c r="L88" s="328"/><c r="M88" s="331"/></row><row r="89" spans="2:13" s="33" customFormat="1" ht="15" x14ac:dyDescent="0.25"><c r="B89" s="197" t="str"><f>Translation!$A$174</f><v>SECONDARY ENERGY PRODUCTION AND ENERGY FLUXES</v></c><c r="C89" s="198"/><c r="D89" s="198"/><c r="E89" s="199"/><c r="F89" s="199"/><c r="G89" s="200"/><c r="H89" s="200"/><c r="I89" s="200"/><c r="J89" s="200"/><c r="K89" s="200"/><c r="L89" s="200"/><c r="M89" s="200"/></row><row r="90" spans="2:13" s="33" customFormat="1" ht="15" x14ac:dyDescent="0.25"><c r="B90" s="35" t="str"><f>Translation!$A$175</f><v>Electricity (non-renewable)</v></c><c r="C90" s="218"/><c r="D90" s="218"/><c r="E90" s="219"/><c r="F90" s="220"/><c r="G90" s="221"/><c r="H90" s="221"/><c r="I90" s="221"/><c r="J90" s="221"/><c r="K90" s="326"/><c r="L90" s="326"><v>306</v></c><c r="M90" s="329"><v>398</v></c></row><row r="91" spans="2:13" s="33" customFormat="1" ht="15" x14ac:dyDescent="0.25"><c r="B91" s="35" t="str"><f>Translation!$A$176</f><v>Heat (non-renewable)</v></c><c r="C91" s="218"/><c r="D91" s="218"/><c r="E91" s="219"/><c r="F91" s="220"/><c r="G91" s="221"/><c r="H91" s="221"/><c r="I91" s="221"/><c r="J91" s="221"/><c r="K91" s="327"/><c r="L91" s="327"/><c r="M91" s="330"/></row><row r="92" spans="2:13" s="33" customFormat="1" ht="15" x14ac:dyDescent="0.25"><c r="B92" s="35" t="str"><f>Translation!$A$177</f><v>Cold (non-renewable)</v></c><c r="C92" s="218"/><c r="D92" s="218"/><c r="E92" s="219"/><c r="F92" s="220"/><c r="G92" s="221"/><c r="H92" s="221"/><c r="I92" s="221"/><c r="J92" s="221"/><c r="K92" s="327"/><c r="L92" s="327"/><c r="M92" s="330"/></row><row r="93" spans="2:13" s="33" customFormat="1" ht="15" x14ac:dyDescent="0.25"><c r="B93" s="35" t="str"><f>Translation!$A$178</f><v>Hydro</v></c><c r="C93" s="218"/><c r="D93" s="218"/><c r="E93" s="219"/><c r="F93" s="220"/><c r="G93" s="221"/><c r="H93" s="221"/><c r="I93" s="221"/><c r="J93" s="221"/><c r="K93" s="327"/><c r="L93" s="327"/><c r="M93" s="330"/></row><row r="94" spans="2:13" s="33" customFormat="1" ht="15" x14ac:dyDescent="0.25"><c r="B94" s="35" t="str"><f>Translation!$A$179</f><v>Wind</v></c><c r="C94" s="218" t="s"><v>1735</v></c><c r="D94" s="218" t="s"><v>1738</v></c><c r="E94" s="219"><v>2015</v></c><c r="F94" s="220"><v>2020</v></c><c r="G94" s="221"/><c r="H94" s="221"/><c r="I94" s="221"><v>244.18986666666666</v></c><c r="J94" s="221"><v>316.17307242739219</v></c><c r="K94" s="327"/><c r="L94" s="327"/><c r="M94" s="330"/></row><row r="95" spans="2:13" s="33" customFormat="1" ht="15" x14ac:dyDescent="0.25"><c r="B95" s="35" t="str"><f>Translation!$A$180</f><v>Solar</v></c><c r="C95" s="218" t="s"><v>1736</v></c><c r="D95" s="218" t="s"><v>1738</v></c><c r="E95" s="219"><v>2013</v></c><c r="F95" s="220"><v>2020</v></c><c r="G95" s="221"/><c r="H95" s="221"/><c r="I95" s="221"><v>62.222222222222221</v></c><c r="J95" s="221"><v>92.599769284192007</v></c><c r="K95" s="327"/><c r="L95" s="327"/><c r="M95" s="330"/></row><row r="96" spans="2:13" s="33" customFormat="1" ht="15" x14ac:dyDescent="0.25"><c r="B96" s="35" t="str"><f>Translation!$A$181</f><v>Geothermal</v></c><c r="C96" s="218"/><c r="D96" s="218"/><c r="E96" s="219"/><c r="F96" s="220"/><c r="G96" s="221"/><c r="H96" s="221"/><c r="I96" s="221"/><c r="J96" s="221"/><c r="K96" s="327"/><c r="L96" s="327"/><c r="M96" s="330"/></row><row r="97" spans="2:13" s="33" customFormat="1" ht="15" x14ac:dyDescent="0.25"><c r="B97" s="35" t="str"><f>Translation!$A$182</f><v>Ocean</v></c><c r="C97" s="218"/><c r="D97" s="218"/><c r="E97" s="219"/><c r="F97" s="220"/><c r="G97" s="221"/><c r="H97" s="221"/><c r="I97" s="221"/><c r="J97" s="221"/><c r="K97" s="327"/><c r="L97" s="327"/><c r="M97" s="330"/></row><row r="98" spans="2:13" s="33" customFormat="1" ht="15" x14ac:dyDescent="0.25"><c r="B98" s="35" t="str"><f>Translation!$A$183</f><v>Biomass</v></c><c r="C98" s="218"/><c r="D98" s="218"/><c r="E98" s="219"/><c r="F98" s="220"/><c r="G98" s="221"/><c r="H98" s="221"/><c r="I98" s="221"/><c r="J98" s="221"/><c r="K98" s="327"/><c r="L98" s="327"/><c r="M98" s="330"/></row><row r="99" spans="2:13" s="33" customFormat="1" ht="15" x14ac:dyDescent="0.25"><c r="B99" s="35" t="str"><f>Translation!$A$184</f><v>Urban waste</v></c><c r="C99" s="218"/><c r="D99" s="218"/><c r="E99" s="219"/><c r="F99" s="220"/><c r="G99" s="221"/><c r="H99" s="221"/><c r="I99" s="221"/><c r="J99" s="221"/><c r="K99" s="327"/><c r="L99" s="327"/><c r="M99" s="330"/></row><row r="100" spans="2:13" s="33" customFormat="1" ht="15" x14ac:dyDescent="0.25"><c r="B100" s="35" t="str"><f>Translation!$A$185</f><v>Storage</v></c><c r="C100" s="218"/><c r="D100" s="218"/><c r="E100" s="219"/><c r="F100" s="220"/><c r="G100" s="221"/><c r="H100" s="221"/><c r="I100" s="221"/><c r="J100" s="221"/><c r="K100" s="327"/><c r="L100" s="327"/><c r="M100" s="330"/></row><row r="101" spans="2:13" s="33" customFormat="1" ht="15" x14ac:dyDescent="0.25"><c r="B101" s="35" t="str"><f>Translation!$A$186</f><v>External connection</v></c><c r="C101" s="218"/><c r="D101" s="218"/><c r="E101" s="219"/><c r="F101" s="220"/><c r="G101" s="221"/><c r="H101" s="221"/><c r="I101" s="221"/><c r="J101" s="221"/><c r="K101" s="327"/><c r="L101" s="327"/><c r="M101" s="330"/></row><row r="102" spans="2:13" s="33" customFormat="1" ht="30" x14ac:dyDescent="0.25"><c r="B102" s="35" t="str"><f>Translation!$A$187</f><v>Distribution losses and self-consumption</v></c><c r="C102" s="218"/><c r="D102" s="218"/><c r="E102" s="219"/><c r="F102" s="220"/><c r="G102" s="221"/><c r="H102" s="221"/><c r="I102" s="221"/><c r="J102" s="221"/><c r="K102" s="327"/><c r="L102" s="327"/><c r="M102" s="330"/></row><row r="103" spans="2:13" s="33" customFormat="1" ht="15" x14ac:dyDescent="0.25"><c r="B103" s="35" t="str"><f>Translation!A59</f><v>Overall actions</v></c><c r="C103" s="218"/><c r="D103" s="218"/><c r="E103" s="219"/><c r="F103" s="220"/><c r="G103" s="221"/><c r="H103" s="221"/><c r="I103" s="221"/><c r="J103" s="221"/><c r="K103" s="327"/><c r="L103" s="327"/><c r="M103" s="330"/></row><row r="104" spans="2:13" s="33" customFormat="1" ht="7.5" customHeight="1" x14ac:dyDescent="0.25"><c r="B104" s="35"/><c r="C104" s="16"/><c r="D104" s="16"/><c r="E104" s="17"/><c r="F104" s="18"/><c r="G104" s="19"/><c r="H104" s="19"/><c r="I104" s="19"/><c r="J104" s="19"/><c r="K104" s="328"/><c r="L104" s="328"/><c r="M104" s="331"/></row><row r="105" spans="2:13" s="33" customFormat="1" ht="15" x14ac:dyDescent="0.25"><c r="B105" s="197" t="str"><f>Translation!A188</f><v>LAND USE PLANNING</v></c><c r="C105" s="198"/><c r="D105" s="198"/><c r="E105" s="199"/><c r="F105" s="199"/><c r="G105" s="200"/><c r="H105" s="200"/><c r="I105" s="200"/><c r="J105" s="200"/><c r="K105" s="200"/><c r="L105" s="200"/><c r="M105" s="200"/></row><row r="106" spans="2:13" s="33" customFormat="1" ht="15" x14ac:dyDescent="0.25"><c r="B106" s="35" t="str"><f>Translation!A189</f><v>Regional and local strategic planning</v></c><c r="C106" s="218"/><c r="D106" s="218"/><c r="E106" s="219"/><c r="F106" s="220"/><c r="G106" s="221"/><c r="H106" s="221"/><c r="I106" s="221"/><c r="J106" s="221"/><c r="K106" s="326"/><c r="L106" s="326"/><c r="M106" s="326"/></row><row r="107" spans="2:13" s="33" customFormat="1" ht="15" x14ac:dyDescent="0.25"><c r="B107" s="35" t="str"><f>Translation!A190</f><v>Transports and mobility planning</v></c><c r="C107" s="218"/><c r="D107" s="218"/><c r="E107" s="219"/><c r="F107" s="220"/><c r="G107" s="221"/><c r="H107" s="221"/><c r="I107" s="221"/><c r="J107" s="221"/><c r="K107" s="327"/><c r="L107" s="327"/><c r="M107" s="327"/></row><row r="108" spans="2:13" s="33" customFormat="1" ht="15" x14ac:dyDescent="0.25"><c r="B108" s="35" t="str"><f>Translation!A191</f><v>Energy infrastructures planning</v></c><c r="C108" s="218"/><c r="D108" s="218"/><c r="E108" s="219"/><c r="F108" s="220"/><c r="G108" s="221"/><c r="H108" s="221"/><c r="I108" s="221"/><c r="J108" s="221"/><c r="K108" s="327"/><c r="L108" s="327"/><c r="M108" s="327"/></row><row r="109" spans="2:13" s="33" customFormat="1" ht="15" x14ac:dyDescent="0.25"><c r="B109" s="35" t="str"><f>Translation!A192</f><v>Renewable energy land use planning</v></c><c r="C109" s="218"/><c r="D109" s="218"/><c r="E109" s="219"/><c r="F109" s="220"/><c r="G109" s="221"/><c r="H109" s="221"/><c r="I109" s="221"/><c r="J109" s="221"/><c r="K109" s="327"/><c r="L109" s="327"/><c r="M109" s="327"/></row><row r="110" spans="2:13" s="33" customFormat="1" ht="15" x14ac:dyDescent="0.25"><c r="B110" s="35" t="str"><f>Translation!A59</f><v>Overall actions</v></c><c r="C110" s="218"/><c r="D110" s="218"/><c r="E110" s="219"/><c r="F110" s="220"/><c r="G110" s="221"/><c r="H110" s="221"/><c r="I110" s="221"/><c r="J110" s="221"/><c r="K110" s="327"/><c r="L110" s="327"/><c r="M110" s="327"/></row><row r="111" spans="2:13" s="33" customFormat="1" ht="7.5" customHeight="1" x14ac:dyDescent="0.25"><c r="B111" s="35"/><c r="C111" s="16"/><c r="D111" s="16"/><c r="E111" s="17"/><c r="F111" s="18"/><c r="G111" s="19"/><c r="H111" s="19"/><c r="I111" s="19"/><c r="J111" s="19"/><c r="K111" s="328"/><c r="L111" s="328"/><c r="M111" s="328"/></row><row r="112" spans="2:13" s="33" customFormat="1" ht="15" x14ac:dyDescent="0.25"><c r="B112" s="197" t="str"><f>Translation!A193</f><v>PUBLIC PROCUREMENT OF PRODUCTS AND SERVICES</v></c><c r="C112" s="198"/><c r="D112" s="198"/><c r="E112" s="199"/><c r="F112" s="199"/><c r="G112" s="200"/><c r="H112" s="200"/><c r="I112" s="200"/><c r="J112" s="200"/><c r="K112" s="200"/><c r="L112" s="200"/><c r="M112" s="200"/></row><row r="113" spans="2:13" s="33" customFormat="1" ht="30" x14ac:dyDescent="0.25"><c r="B113" s="35" t="str"><f>Translation!A194</f><v>Energy efficiency requirements/standards</v></c><c r="C113" s="218"/><c r="D113" s="218"/><c r="E113" s="219"/><c r="F113" s="220"/><c r="G113" s="221"/><c r="H113" s="221"/><c r="I113" s="221"/><c r="J113" s="221"/><c r="K113" s="326"/><c r="L113" s="326"/><c r="M113" s="326"/></row><row r="114" spans="2:13" s="33" customFormat="1" ht="30" x14ac:dyDescent="0.25"><c r="B114" s="35" t="str"><f>Translation!A195</f><v>Renewable energy requirements/standards</v></c><c r="C114" s="218"/><c r="D114" s="218"/><c r="E114" s="219"/><c r="F114" s="220"/><c r="G114" s="221"/><c r="H114" s="221"/><c r="I114" s="221"/><c r="J114" s="221"/><c r="K114" s="327"/><c r="L114" s="327"/><c r="M114" s="327"/></row><row r="115" spans="2:13" s="33" customFormat="1" ht="15" x14ac:dyDescent="0.25"><c r="B115" s="35" t="str"><f>Translation!A59</f><v>Overall actions</v></c><c r="C115" s="218"/><c r="D115" s="218"/><c r="E115" s="219"/><c r="F115" s="220"/><c r="G115" s="221"/><c r="H115" s="221"/><c r="I115" s="221"/><c r="J115" s="221"/><c r="K115" s="327"/><c r="L115" s="327"/><c r="M115" s="327"/></row><row r="116" spans="2:13" s="33" customFormat="1" ht="7.5" customHeight="1" x14ac:dyDescent="0.25"><c r="B116" s="35"/><c r="C116" s="16"/><c r="D116" s="16"/><c r="E116" s="17"/><c r="F116" s="18"/><c r="G116" s="19"/><c r="H116" s="19"/><c r="I116" s="19"/><c r="J116" s="19"/><c r="K116" s="328"/><c r="L116" s="328"/><c r="M116" s="328"/></row><row r="117" spans="2:13" s="33" customFormat="1" ht="15" x14ac:dyDescent="0.25"><c r="B117" s="197" t="str"><f>Translation!A196</f><v>CITIZENS AND STAKEHOLDERS</v></c><c r="C117" s="198"/><c r="D117" s="198"/><c r="E117" s="199"/><c r="F117" s="199"/><c r="G117" s="200"/><c r="H117" s="200"/><c r="I117" s="200"/><c r="J117" s="200"/><c r="K117" s="200"/><c r="L117" s="200"/><c r="M117" s="200"/></row><row r="118" spans="2:13" s="33" customFormat="1" ht="15" x14ac:dyDescent="0.25"><c r="B118" s="35" t="str"><f>Translation!A197</f><v>Advisory services</v></c><c r="C118" s="218"/><c r="D118" s="218"/><c r="E118" s="219"/><c r="F118" s="220"/><c r="G118" s="221"/><c r="H118" s="221"/><c r="I118" s="221"/><c r="J118" s="221"/><c r="K118" s="326"/><c r="L118" s="326"/><c r="M118" s="326"/></row><row r="119" spans="2:13" s="33" customFormat="1" ht="15" x14ac:dyDescent="0.25"><c r="B119" s="35" t="str"><f>Translation!A198</f><v>Financial support and grants</v></c><c r="C119" s="218"/><c r="D119" s="218"/><c r="E119" s="219"/><c r="F119" s="220"/><c r="G119" s="221"/><c r="H119" s="221"/><c r="I119" s="221"/><c r="J119" s="221"/><c r="K119" s="327"/><c r="L119" s="327"/><c r="M119" s="327"/></row><row r="120" spans="2:13" s="33" customFormat="1" ht="15" x14ac:dyDescent="0.25"><c r="B120" s="35" t="str"><f>Translation!A199</f><v>Awareness raising and networking</v></c><c r="C120" s="218"/><c r="D120" s="218"/><c r="E120" s="219"/><c r="F120" s="220"/><c r="G120" s="221"/><c r="H120" s="221"/><c r="I120" s="221"/><c r="J120" s="221"/><c r="K120" s="327"/><c r="L120" s="327"/><c r="M120" s="327"/></row><row r="121" spans="2:13" s="33" customFormat="1" ht="15" x14ac:dyDescent="0.25"><c r="B121" s="35" t="str"><f>Translation!A200</f><v>Training and education</v></c><c r="C121" s="218"/><c r="D121" s="218"/><c r="E121" s="219"/><c r="F121" s="220"/><c r="G121" s="221"/><c r="H121" s="221"/><c r="I121" s="221"/><c r="J121" s="221"/><c r="K121" s="327"/><c r="L121" s="327"/><c r="M121" s="327"/></row><row r="122" spans="2:13" s="33" customFormat="1" ht="15" x14ac:dyDescent="0.25"><c r="B122" s="35" t="str"><f>Translation!A201</f><v>Monitoring</v></c><c r="C122" s="218"/><c r="D122" s="218"/><c r="E122" s="219"/><c r="F122" s="220"/><c r="G122" s="221"/><c r="H122" s="221"/><c r="I122" s="221"/><c r="J122" s="221"/><c r="K122" s="327"/><c r="L122" s="327"/><c r="M122" s="327"/></row><row r="123" spans="2:13" s="33" customFormat="1" ht="15" x14ac:dyDescent="0.25"><c r="B123" s="35" t="str"><f>Translation!A202</f><v>Legislation</v></c><c r="C123" s="218"/><c r="D123" s="218"/><c r="E123" s="219"/><c r="F123" s="220"/><c r="G123" s="221"/><c r="H123" s="221"/><c r="I123" s="221"/><c r="J123" s="221"/><c r="K123" s="327"/><c r="L123" s="327"/><c r="M123" s="327"/></row><row r="124" spans="2:13" s="33" customFormat="1" ht="15" x14ac:dyDescent="0.25"><c r="B124" s="35" t="str"><f>Translation!A59</f><v>Overall actions</v></c><c r="C124" s="218"/><c r="D124" s="218"/><c r="E124" s="219"/><c r="F124" s="220"/><c r="G124" s="221"/><c r="H124" s="221"/><c r="I124" s="221"/><c r="J124" s="221"/><c r="K124" s="327"/><c r="L124" s="327"/><c r="M124" s="327"/></row><row r="125" spans="2:13" s="33" customFormat="1" ht="7.5" customHeight="1" x14ac:dyDescent="0.25"><c r="B125" s="35"/><c r="C125" s="16"/><c r="D125" s="16"/><c r="E125" s="17"/><c r="F125" s="18"/><c r="G125" s="19"/><c r="H125" s="19"/><c r="I125" s="19"/><c r="J125" s="19"/><c r="K125" s="328"/><c r="L125" s="328"/><c r="M125" s="328"/></row><row r="126" spans="2:13" s="33" customFormat="1" ht="15" x14ac:dyDescent="0.25"><c r="B126" s="197" t="str"><f>Translation!A203</f><v>OTHER SECTORS (please specify)</v></c><c r="C126" s="198"/><c r="D126" s="198"/><c r="E126" s="199"/><c r="F126" s="199"/><c r="G126" s="200"/><c r="H126" s="200"/><c r="I126" s="200"/><c r="J126" s="200"/><c r="K126" s="200"/><c r="L126" s="200"/><c r="M126" s="200"/></row><row r="127" spans="2:13" s="33" customFormat="1" ht="15" x14ac:dyDescent="0.25"><c r="B127" s="155" t="str"><f>Translation!A204</f><v>…</v></c><c r="C127" s="218"/><c r="D127" s="218"/><c r="E127" s="219"/><c r="F127" s="220"/><c r="G127" s="221"/><c r="H127" s="221"/><c r="I127" s="221"/><c r="J127" s="221"/><c r="K127" s="326"><f>SUM(H127:H132)</f><v>0</v></c><c r="L127" s="326"><f>SUM(I127:I132)</f><v>0</v></c><c r="M127" s="326"><f>SUM(J127:J132)</f><v>0</v></c></row><row r="128" spans="2:13" s="33" customFormat="1" ht="15" x14ac:dyDescent="0.25"><c r="B128" s="155" t="str"><f>Translation!A205</f><v>…</v></c><c r="C128" s="218"/><c r="D128" s="218"/><c r="E128" s="219"/><c r="F128" s="220"/><c r="G128" s="221"/><c r="H128" s="221"/><c r="I128" s="221"/><c r="J128" s="221"/><c r="K128" s="327"/><c r="L128" s="327"/><c r="M128" s="327"/></row><row r="129" spans="1:13" s="33" customFormat="1" ht="15" x14ac:dyDescent="0.25"><c r="B129" s="155" t="str"><f>Translation!A206</f><v>…</v></c><c r="C129" s="218"/><c r="D129" s="218"/><c r="E129" s="219"/><c r="F129" s="220"/><c r="G129" s="221"/><c r="H129" s="221"/><c r="I129" s="221"/><c r="J129" s="221"/><c r="K129" s="327"/><c r="L129" s="327"/><c r="M129" s="327"/></row><row r="130" spans="1:13" s="33" customFormat="1" ht="15" x14ac:dyDescent="0.25"><c r="B130" s="155" t="str"><f>Translation!A207</f><v>…</v></c><c r="C130" s="218"/><c r="D130" s="218"/><c r="E130" s="219"/><c r="F130" s="220"/><c r="G130" s="221"/><c r="H130" s="221"/><c r="I130" s="221"/><c r="J130" s="221"/><c r="K130" s="327"/><c r="L130" s="327"/><c r="M130" s="327"/></row><row r="131" spans="1:13" s="33" customFormat="1" ht="15" x14ac:dyDescent="0.25"><c r="B131" s="155" t="str"><f>Translation!A208</f><v>…</v></c><c r="C131" s="218"/><c r="D131" s="218"/><c r="E131" s="219"/><c r="F131" s="220"/><c r="G131" s="221"/><c r="H131" s="221"/><c r="I131" s="221"/><c r="J131" s="221"/><c r="K131" s="327"/><c r="L131" s="327"/><c r="M131" s="327"/></row><row r="132" spans="1:13" s="33" customFormat="1" ht="7.5" customHeight="1" x14ac:dyDescent="0.25"><c r="B132" s="35"/><c r="C132" s="16"/><c r="D132" s="16"/><c r="E132" s="17"/><c r="F132" s="18"/><c r="G132" s="19"/><c r="H132" s="19"/><c r="I132" s="19"/><c r="J132" s="19"/><c r="K132" s="328"/><c r="L132" s="328"/><c r="M132" s="328"/></row><row r="133" spans="1:13" s="33" customFormat="1" ht="15" x14ac:dyDescent="0.25"><c r="B133" s="243" t="str"><f>Translation!A209</f><v>TOTAL</v></c><c r="C133" s="244"/><c r="D133" s="244"/><c r="E133" s="244"/><c r="F133" s="245"/><c r="G133" s="203"><f>SUM(G14:G131)</f><v>0</v></c><c r="H133" s="203"><f>SUM(H14:H131)</f><v>820.30785466206373</v></c><c r="I133" s="203"><f>SUM(I14:I131)</f><v>387.43223505297976</v></c><c r="J133" s="203"><f>SUM(J14:J131)</f><v>796.82742507694843</v></c><c r="K133" s="36"><f>K14+K37+K43+K52+K77+K90+K106+K113+K118+K127</f><v>2170</v></c><c r="L133" s="36"><f>L14+L37+L43+L52+L77+L90+L106+L113+L118+L127</f><v>372</v></c><c r="M133" s="36"><f>M14+M37+M43+M52+M77+M90+M106+M113+M118+M127</f><v>2006</v></c></row><row r="134" spans="1:13" ht="17.25" customHeight="1" x14ac:dyDescent="0.25"><c r="B134" s="37"/><c r="C134" s="38"/><c r="D134" s="39"/><c r="E134" s="40"/><c r="F134" s="41"/><c r="J134" s="42"/></row><row r="135" spans="1:13" s="101" customFormat="1" ht="36" x14ac:dyDescent="0.25"><c r="A135" s="100" t="s"><v>10</v></c><c r="B135" s="242" t="str"><f>Translation!A210</f><v>WEBSITE</v></c><c r="C135" s="242"/><c r="D135" s="242"/><c r="E135" s="242"/><c r="F135" s="242"/><c r="G135" s="242"/><c r="H135" s="242"/><c r="I135" s="242"/><c r="J135" s="242"/><c r="K135" s="242"/><c r="L135" s="242"/><c r="M135" s="242"/></row><row r="136" spans="1:13" ht="15.75" customHeight="1" x14ac:dyDescent="0.25"><c r="A136" s="43"/><c r="C136" s="44" t="str"><f>Translation!A211</f><v>Direct link to the webpage dedicated to ISEAP (if any)</v></c><c r="D136" s="239"/><c r="E136" s="240"/><c r="F136" s="240"/><c r="G136" s="240"/><c r="H136" s="241"/><c r="I136" s="26"/></row><row r="137" spans="1:13" ht="17.25" customHeight="1" x14ac:dyDescent="0.25"><c r="B137" s="37"/><c r="J137" s="42"/></row><row r="138" spans="1:13" ht="12.75" customHeight="1" x14ac:dyDescent="0.25"><c r="B138"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38" s="238"/><c r="D138" s="238"/><c r="E138" s="238"/><c r="F138" s="238"/><c r="G138" s="238"/><c r="H138" s="238"/><c r="I138" s="238"/><c r="J138" s="238"/><c r="K138" s="238"/><c r="L138" s="238"/><c r="M138" s="238"/></row><row r="139" spans="1:13" ht="15" x14ac:dyDescent="0.25"><c r="B139" s="238"/><c r="C139" s="238"/><c r="D139" s="238"/><c r="E139" s="238"/><c r="F139" s="238"/><c r="G139" s="238"/><c r="H139" s="238"/><c r="I139" s="238"/><c r="J139" s="238"/><c r="K139" s="238"/><c r="L139" s="238"/><c r="M139" s="238"/></row><row r="140" spans="1:13" ht="15" x14ac:dyDescent="0.25"><c r="B140" s="238"/><c r="C140" s="238"/><c r="D140" s="238"/><c r="E140" s="238"/><c r="F140" s="238"/><c r="G140" s="238"/><c r="H140" s="238"/><c r="I140" s="238"/><c r="J140" s="238"/><c r="K140" s="238"/><c r="L140" s="238"/><c r="M140" s="238"/></row><row r="534" spans="3:3" x14ac:dyDescent="0.25"><c r="C534" s="248"/></row><row r="537" spans="3:3" x14ac:dyDescent="0.25"><c r="C537" s="248"/></row><row r="540" spans="3:3" x14ac:dyDescent="0.25"><c r="C540" s="248"/></row><row r="543" spans="3:3" x14ac:dyDescent="0.25"><c r="C543" s="248"/></row><row r="547" spans="3:3" x14ac:dyDescent="0.25"><c r="C547" s="248"/></row><row r="551" spans="3:3" x14ac:dyDescent="0.25"><c r="C551" s="248"/></row></sheetData><mergeCells count="6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B80:B81"/><mergeCell ref="B82:B83"/><mergeCell ref="K77:K88"/><mergeCell ref="B10:M10"/><mergeCell ref="B5:M5"/><mergeCell ref="K43:K50"/><mergeCell ref="L43:L50"/><mergeCell ref="M43:M50"/><mergeCell ref="K52:K75"/><mergeCell ref="L52:L75"/><mergeCell ref="M52:M75"/><mergeCell ref="B14:B15"/><mergeCell ref="B16:B19"/><mergeCell ref="B20:B21"/><mergeCell ref="B22:B23"/><mergeCell ref="B24:B25"/><mergeCell ref="B26:B27"/><mergeCell ref="B28:B29"/><mergeCell ref="B30:B31"/><mergeCell ref="B43:B44"/><mergeCell ref="B45:B46"/><mergeCell ref="B52:B54"/><mergeCell ref="B55:B60"/><mergeCell ref="B61:B63"/><mergeCell ref="B69:B71"/><mergeCell ref="B77:B79"/><mergeCell ref="K14:K35"/><mergeCell ref="L14:L35"/><mergeCell ref="M14:M35"/><mergeCell ref="K37:K41"/><mergeCell ref="L37:L41"/><mergeCell ref="M37:M41"/><mergeCell ref="L77:L88"/><mergeCell ref="M77:M88"/><mergeCell ref="K90:K104"/><mergeCell ref="L90:L104"/><mergeCell ref="M90:M104"/><mergeCell ref="K106:K111"/><mergeCell ref="L106:L111"/><mergeCell ref="M106:M111"/><mergeCell ref="K113:K116"/><mergeCell ref="L113:L116"/><mergeCell ref="M113:M116"/><mergeCell ref="K118:K125"/><mergeCell ref="L118:L125"/><mergeCell ref="M118:M125"/><mergeCell ref="K127:K132"/><mergeCell ref="L127:L132"/><mergeCell ref="M127:M132"/></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2.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FS</cp:lastModifiedBy>
  <cp:lastPrinted>2011-12-08T15:15:54Z</cp:lastPrinted>
  <dcterms:created xsi:type="dcterms:W3CDTF">2011-03-07T15:38:06Z</dcterms:created>
  <dcterms:modified xsi:type="dcterms:W3CDTF">2012-04-23T12:38:12Z</dcterms:modified>
</cp:coreProperties>
</file>